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7545" activeTab="1"/>
  </bookViews>
  <sheets>
    <sheet name="หน้า 1" sheetId="1" r:id="rId1"/>
    <sheet name="หน้า 2 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'หน้า 1'!$A$1:$E$39</definedName>
    <definedName name="_xlnm.Print_Area" localSheetId="1">'หน้า 2 '!$A$1:$F$42</definedName>
  </definedNames>
  <calcPr fullCalcOnLoad="1"/>
</workbook>
</file>

<file path=xl/comments1.xml><?xml version="1.0" encoding="utf-8"?>
<comments xmlns="http://schemas.openxmlformats.org/spreadsheetml/2006/main">
  <authors>
    <author>owner</author>
    <author>MoZarD</author>
  </authors>
  <commentList>
    <comment ref="C1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หมายเหตุประกอบ 1 (งบทดลองประจำเดือน</t>
        </r>
      </text>
    </comment>
    <comment ref="C23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ใบผ่านรายการมาตรฐาน/ทั่วไป ด้าน Cr.</t>
        </r>
      </text>
    </comment>
    <comment ref="E28" authorId="1">
      <text>
        <r>
          <rPr>
            <b/>
            <sz val="8"/>
            <rFont val="Tahoma"/>
            <family val="2"/>
          </rPr>
          <t>MoZarD:</t>
        </r>
        <r>
          <rPr>
            <sz val="8"/>
            <rFont val="Tahoma"/>
            <family val="2"/>
          </rPr>
          <t xml:space="preserve">
มมตราฐาน 2 ด้าน CR.
</t>
        </r>
      </text>
    </comment>
  </commentList>
</comments>
</file>

<file path=xl/sharedStrings.xml><?xml version="1.0" encoding="utf-8"?>
<sst xmlns="http://schemas.openxmlformats.org/spreadsheetml/2006/main" count="141" uniqueCount="100">
  <si>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</si>
  <si>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</si>
  <si>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</si>
  <si>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</si>
  <si>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</si>
  <si>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</si>
  <si>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</si>
  <si>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</si>
  <si>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</si>
  <si>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</si>
  <si>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</si>
  <si>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</si>
  <si>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r>
      <t>รายรับ</t>
    </r>
    <r>
      <rPr>
        <sz val="16"/>
        <rFont val="Angsana New"/>
        <family val="1"/>
      </rPr>
      <t xml:space="preserve">  (หมายเหตุ 1)</t>
    </r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</si>
  <si>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</si>
  <si>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</si>
  <si>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</si>
  <si>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</si>
  <si>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</si>
  <si>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</si>
  <si>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</si>
  <si>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</si>
  <si>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</si>
  <si>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</si>
  <si>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</si>
  <si>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</si>
  <si>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</si>
  <si>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</si>
  <si>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</si>
  <si>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</si>
  <si>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</si>
  <si>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</si>
  <si>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</si>
  <si>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</si>
  <si>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</si>
  <si>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</si>
  <si>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</si>
  <si>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</si>
  <si>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</si>
  <si>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</si>
  <si>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</si>
  <si>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</si>
  <si>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</si>
  <si>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</si>
  <si>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</si>
  <si>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</si>
  <si>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</si>
  <si>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</si>
  <si>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</si>
  <si>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</si>
  <si>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</si>
  <si>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</si>
  <si>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</si>
  <si>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</si>
  <si>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</si>
  <si>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</si>
  <si>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</si>
  <si>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</si>
  <si>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</si>
  <si>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</si>
  <si>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</si>
  <si>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</si>
  <si>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</si>
  <si>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</si>
  <si>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</si>
  <si>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</si>
  <si>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</si>
  <si>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</si>
  <si>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</si>
  <si>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</si>
  <si>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</si>
  <si>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</si>
  <si>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</si>
  <si>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</si>
  <si>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</si>
  <si>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</si>
  <si>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</si>
  <si>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</si>
  <si>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</si>
  <si>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</si>
  <si>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</si>
  <si>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</si>
  <si>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</si>
  <si>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</si>
  <si>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</si>
  <si>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</si>
  <si>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</si>
  <si>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</si>
  <si>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</si>
  <si>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</si>
  <si>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</si>
  <si>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เจ้าพนักงานการเงินและบัญชี</t>
  </si>
  <si>
    <t xml:space="preserve">         หัวหน้าส่วนการคลัง</t>
  </si>
  <si>
    <t>นายกองค์การบริหารส่วนตำบลแม่จัน</t>
  </si>
  <si>
    <t xml:space="preserve">       ( นายสายัณย์    ขัติยะ )</t>
  </si>
  <si>
    <t>เงินอุดหนุน-โครงการบริหารงานแบบพันธมิตรฯ</t>
  </si>
  <si>
    <t>ประจำเดือน   ธันวาคม  2552</t>
  </si>
  <si>
    <t>( ธ.ค.52)</t>
  </si>
  <si>
    <t>เงินทุนหมุนเวียนโครงการส่งเสริมอาชีพ</t>
  </si>
  <si>
    <t>เงินอุดหนุนเฉพาะกิจ-ศูนย์พัฒนาเด็กเล็กฯ</t>
  </si>
  <si>
    <t>เงินอุดหนุนทั่วไปที่ระบุวัตถุประสงค์-เบี้ยยังชีพฯ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</si>
</sst>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0"/>
      <name val="Arial"/>
      <family val="0"/>
    </font>
    <font>
      <sz val="11"/>
      <color indexed="8"/>
      <name val="Tahoma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3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1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33" borderId="14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3" fontId="3" fillId="33" borderId="17" xfId="36" applyFont="1" applyFill="1" applyBorder="1" applyAlignment="1">
      <alignment/>
    </xf>
    <xf numFmtId="0" fontId="3" fillId="33" borderId="17" xfId="0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0" fontId="3" fillId="33" borderId="20" xfId="0" applyFont="1" applyFill="1" applyBorder="1" applyAlignment="1">
      <alignment/>
    </xf>
    <xf numFmtId="4" fontId="3" fillId="0" borderId="0" xfId="0" applyNumberFormat="1" applyFont="1" applyAlignment="1">
      <alignment/>
    </xf>
    <xf numFmtId="4" fontId="6" fillId="0" borderId="19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3" fillId="33" borderId="2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3" fontId="3" fillId="0" borderId="0" xfId="0" applyNumberFormat="1" applyFont="1" applyAlignment="1">
      <alignment/>
    </xf>
    <xf numFmtId="4" fontId="3" fillId="33" borderId="2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3" fillId="33" borderId="13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49" fontId="3" fillId="33" borderId="25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49" fontId="4" fillId="33" borderId="28" xfId="0" applyNumberFormat="1" applyFont="1" applyFill="1" applyBorder="1" applyAlignment="1">
      <alignment horizontal="center"/>
    </xf>
    <xf numFmtId="4" fontId="4" fillId="0" borderId="1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49" fontId="3" fillId="33" borderId="3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9" fontId="3" fillId="33" borderId="32" xfId="0" applyNumberFormat="1" applyFont="1" applyFill="1" applyBorder="1" applyAlignment="1">
      <alignment horizontal="center"/>
    </xf>
    <xf numFmtId="4" fontId="3" fillId="33" borderId="32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14" xfId="36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 horizontal="center"/>
    </xf>
    <xf numFmtId="4" fontId="3" fillId="0" borderId="17" xfId="36" applyNumberFormat="1" applyFont="1" applyFill="1" applyBorder="1" applyAlignment="1">
      <alignment horizontal="right"/>
    </xf>
    <xf numFmtId="4" fontId="3" fillId="0" borderId="17" xfId="36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/>
    </xf>
    <xf numFmtId="4" fontId="3" fillId="0" borderId="14" xfId="36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9" fontId="3" fillId="0" borderId="32" xfId="0" applyNumberFormat="1" applyFont="1" applyFill="1" applyBorder="1" applyAlignment="1">
      <alignment horizontal="center"/>
    </xf>
    <xf numFmtId="4" fontId="3" fillId="0" borderId="0" xfId="36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45" fillId="0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3" fontId="3" fillId="0" borderId="0" xfId="36" applyFont="1" applyFill="1" applyAlignment="1">
      <alignment/>
    </xf>
    <xf numFmtId="43" fontId="3" fillId="0" borderId="0" xfId="36" applyFont="1" applyAlignment="1">
      <alignment/>
    </xf>
    <xf numFmtId="43" fontId="4" fillId="0" borderId="0" xfId="36" applyFont="1" applyAlignment="1">
      <alignment/>
    </xf>
    <xf numFmtId="43" fontId="4" fillId="0" borderId="0" xfId="36" applyFont="1" applyAlignment="1">
      <alignment horizontal="center"/>
    </xf>
    <xf numFmtId="43" fontId="4" fillId="0" borderId="0" xfId="36" applyFont="1" applyFill="1" applyAlignment="1">
      <alignment horizontal="center"/>
    </xf>
    <xf numFmtId="43" fontId="4" fillId="0" borderId="0" xfId="36" applyFont="1" applyFill="1" applyAlignment="1">
      <alignment/>
    </xf>
    <xf numFmtId="43" fontId="3" fillId="0" borderId="0" xfId="36" applyFont="1" applyFill="1" applyAlignment="1">
      <alignment horizontal="center"/>
    </xf>
    <xf numFmtId="43" fontId="3" fillId="0" borderId="0" xfId="36" applyFont="1" applyFill="1" applyAlignment="1">
      <alignment vertical="center"/>
    </xf>
    <xf numFmtId="43" fontId="3" fillId="33" borderId="14" xfId="36" applyFont="1" applyFill="1" applyBorder="1" applyAlignment="1">
      <alignment/>
    </xf>
    <xf numFmtId="0" fontId="3" fillId="33" borderId="17" xfId="0" applyFont="1" applyFill="1" applyBorder="1" applyAlignment="1">
      <alignment shrinkToFit="1"/>
    </xf>
    <xf numFmtId="4" fontId="3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3" fontId="3" fillId="33" borderId="32" xfId="36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4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shrinkToFit="1"/>
    </xf>
    <xf numFmtId="4" fontId="3" fillId="0" borderId="1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%20&#3611;&#3637;&#3591;&#3610;&#3611;&#3619;&#3632;&#3617;&#3634;&#3603;%202552\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\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%20&#3619;&#3634;&#3618;&#3591;&#3634;&#3609;&#3619;&#3633;&#3610;%20-%20&#3592;&#3656;&#3634;&#3618;&#3648;&#3591;&#3636;&#3609;&#3626;&#3604;%20%20&#3611;&#3619;&#3632;&#3592;&#3635;&#3648;&#3604;&#3639;&#3629;&#3609;&#3614;&#3620;&#3624;&#3592;&#3636;&#3585;&#3634;&#3618;&#3609;%20%20255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3619;&#3634;&#3618;&#3591;&#3634;&#3609;&#3619;&#3633;&#3610;%20-%20&#3592;&#3656;&#3634;&#3618;&#3648;&#3591;&#3636;&#3609;&#3626;&#3604;%20%20&#3611;&#3619;&#3632;&#3592;&#3635;&#3648;&#3604;&#3639;&#3629;&#3609;%20&#3605;&#3640;&#3621;&#3634;&#3588;&#3617;%20%20255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&#3649;&#3621;&#3632;&#3610;&#3633;&#3597;&#3594;&#3637;%20&#3611;&#3637;&#3591;&#3610;&#3611;&#3619;&#3632;&#3617;&#3634;&#3603;%202553\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\3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608;.&#3588;.%205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1">
        <row r="46">
          <cell r="F46">
            <v>13000856.09000001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</sheetNames>
    <sheetDataSet>
      <sheetData sheetId="0">
        <row r="11">
          <cell r="B11">
            <v>2805.96</v>
          </cell>
        </row>
        <row r="12">
          <cell r="B12">
            <v>6720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1570271.47</v>
          </cell>
        </row>
        <row r="16">
          <cell r="B16">
            <v>0</v>
          </cell>
        </row>
        <row r="18">
          <cell r="B18">
            <v>873000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5428.93</v>
          </cell>
        </row>
        <row r="28">
          <cell r="B28">
            <v>123.93</v>
          </cell>
        </row>
        <row r="29">
          <cell r="B29">
            <v>148.71</v>
          </cell>
        </row>
        <row r="30">
          <cell r="B30">
            <v>0</v>
          </cell>
        </row>
        <row r="31">
          <cell r="B31">
            <v>24760</v>
          </cell>
        </row>
        <row r="32">
          <cell r="B32">
            <v>4000</v>
          </cell>
        </row>
        <row r="33">
          <cell r="B33">
            <v>102800</v>
          </cell>
        </row>
        <row r="34">
          <cell r="B34">
            <v>11729.75</v>
          </cell>
        </row>
        <row r="35">
          <cell r="B35">
            <v>0</v>
          </cell>
        </row>
        <row r="36">
          <cell r="B36">
            <v>3218</v>
          </cell>
        </row>
      </sheetData>
      <sheetData sheetId="1">
        <row r="5">
          <cell r="B5">
            <v>0</v>
          </cell>
        </row>
        <row r="6">
          <cell r="B6">
            <v>341615</v>
          </cell>
        </row>
        <row r="7">
          <cell r="B7">
            <v>261400</v>
          </cell>
        </row>
        <row r="8">
          <cell r="B8">
            <v>264865</v>
          </cell>
        </row>
        <row r="9">
          <cell r="B9">
            <v>174408.72999999998</v>
          </cell>
        </row>
        <row r="10">
          <cell r="B10">
            <v>55872</v>
          </cell>
        </row>
        <row r="11">
          <cell r="B11">
            <v>24735.86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7">
          <cell r="B17">
            <v>294091</v>
          </cell>
        </row>
        <row r="18">
          <cell r="B18">
            <v>0</v>
          </cell>
        </row>
        <row r="19">
          <cell r="B19">
            <v>468000</v>
          </cell>
        </row>
        <row r="20">
          <cell r="B20">
            <v>0</v>
          </cell>
        </row>
        <row r="21">
          <cell r="B21">
            <v>22565</v>
          </cell>
        </row>
        <row r="22">
          <cell r="B22">
            <v>4723.99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24760</v>
          </cell>
        </row>
        <row r="27">
          <cell r="B27">
            <v>4000</v>
          </cell>
        </row>
        <row r="28">
          <cell r="B28">
            <v>102800</v>
          </cell>
        </row>
        <row r="29">
          <cell r="B29">
            <v>11729.75</v>
          </cell>
        </row>
        <row r="30">
          <cell r="B30">
            <v>0</v>
          </cell>
        </row>
        <row r="31">
          <cell r="B31">
            <v>99325</v>
          </cell>
        </row>
        <row r="37">
          <cell r="F37">
            <v>13450971.51000001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"/>
    </sheetNames>
    <sheetDataSet>
      <sheetData sheetId="1">
        <row r="15">
          <cell r="B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.12"/>
      <sheetName val="02.12"/>
      <sheetName val="03.12 "/>
      <sheetName val="04.12  "/>
      <sheetName val="09.12  "/>
      <sheetName val="11.12  "/>
      <sheetName val="14.12 "/>
      <sheetName val="15.12 "/>
      <sheetName val="16.12 "/>
      <sheetName val="17.12"/>
      <sheetName val="18.12 "/>
      <sheetName val="21.12"/>
      <sheetName val="22.12"/>
      <sheetName val="23.12"/>
      <sheetName val="24.12"/>
      <sheetName val="25.12"/>
      <sheetName val="26.12"/>
      <sheetName val="28.12"/>
      <sheetName val="29.12"/>
      <sheetName val="30.12"/>
      <sheetName val="31.12"/>
    </sheetNames>
    <sheetDataSet>
      <sheetData sheetId="20">
        <row r="29">
          <cell r="H29">
            <v>15074282.05000001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C18" sqref="C18:C19"/>
    </sheetView>
  </sheetViews>
  <sheetFormatPr defaultColWidth="9.140625" defaultRowHeight="12.75"/>
  <cols>
    <col min="1" max="1" width="18.7109375" style="36" customWidth="1"/>
    <col min="2" max="2" width="18.7109375" style="64" customWidth="1"/>
    <col min="3" max="3" width="41.28125" style="65" customWidth="1"/>
    <col min="4" max="4" width="10.28125" style="66" customWidth="1"/>
    <col min="5" max="5" width="18.7109375" style="64" customWidth="1"/>
    <col min="6" max="6" width="9.140625" style="2" customWidth="1"/>
    <col min="7" max="7" width="12.28125" style="1" bestFit="1" customWidth="1"/>
    <col min="8" max="8" width="13.8515625" style="1" bestFit="1" customWidth="1"/>
    <col min="9" max="9" width="13.8515625" style="114" bestFit="1" customWidth="1"/>
    <col min="10" max="16384" width="9.140625" style="1" customWidth="1"/>
  </cols>
  <sheetData>
    <row r="1" spans="1:6" ht="26.25">
      <c r="A1" s="129" t="s">
        <v>0</v>
      </c>
      <c r="B1" s="129"/>
      <c r="C1" s="129"/>
      <c r="D1" s="129"/>
      <c r="E1" s="129"/>
      <c r="F1" s="1"/>
    </row>
    <row r="2" spans="1:5" ht="26.25">
      <c r="A2" s="129" t="s">
        <v>1</v>
      </c>
      <c r="B2" s="129"/>
      <c r="C2" s="129"/>
      <c r="D2" s="129"/>
      <c r="E2" s="129"/>
    </row>
    <row r="3" spans="1:5" ht="26.25">
      <c r="A3" s="129" t="s">
        <v>2</v>
      </c>
      <c r="B3" s="129"/>
      <c r="C3" s="129"/>
      <c r="D3" s="129"/>
      <c r="E3" s="129"/>
    </row>
    <row r="4" spans="1:5" ht="23.25">
      <c r="A4" s="130" t="s">
        <v>95</v>
      </c>
      <c r="B4" s="130"/>
      <c r="C4" s="130"/>
      <c r="D4" s="130"/>
      <c r="E4" s="130"/>
    </row>
    <row r="5" spans="1:9" s="8" customFormat="1" ht="15.75" customHeight="1">
      <c r="A5" s="3"/>
      <c r="B5" s="4"/>
      <c r="C5" s="5"/>
      <c r="D5" s="6"/>
      <c r="E5" s="4"/>
      <c r="F5" s="7"/>
      <c r="I5" s="115"/>
    </row>
    <row r="6" spans="1:9" s="12" customFormat="1" ht="23.25">
      <c r="A6" s="131" t="s">
        <v>3</v>
      </c>
      <c r="B6" s="131"/>
      <c r="C6" s="132" t="s">
        <v>4</v>
      </c>
      <c r="D6" s="9" t="s">
        <v>5</v>
      </c>
      <c r="E6" s="10" t="s">
        <v>6</v>
      </c>
      <c r="F6" s="11"/>
      <c r="I6" s="116"/>
    </row>
    <row r="7" spans="1:9" s="12" customFormat="1" ht="23.25">
      <c r="A7" s="13" t="s">
        <v>7</v>
      </c>
      <c r="B7" s="14" t="s">
        <v>8</v>
      </c>
      <c r="C7" s="132"/>
      <c r="D7" s="15" t="s">
        <v>9</v>
      </c>
      <c r="E7" s="14" t="s">
        <v>8</v>
      </c>
      <c r="F7" s="11"/>
      <c r="I7" s="116"/>
    </row>
    <row r="8" spans="1:9" s="12" customFormat="1" ht="23.25">
      <c r="A8" s="16" t="s">
        <v>10</v>
      </c>
      <c r="B8" s="17" t="s">
        <v>10</v>
      </c>
      <c r="C8" s="132"/>
      <c r="D8" s="18"/>
      <c r="E8" s="17" t="s">
        <v>10</v>
      </c>
      <c r="F8" s="11"/>
      <c r="I8" s="116"/>
    </row>
    <row r="9" spans="1:9" s="8" customFormat="1" ht="23.25">
      <c r="A9" s="19"/>
      <c r="B9" s="22">
        <f>'[1]หน้า 2  '!$F$46</f>
        <v>13000856.09000001</v>
      </c>
      <c r="C9" s="20" t="s">
        <v>11</v>
      </c>
      <c r="D9" s="21"/>
      <c r="E9" s="22">
        <f>'[2]หน้า 2 '!$F$37</f>
        <v>13450971.51000001</v>
      </c>
      <c r="F9" s="7"/>
      <c r="I9" s="115"/>
    </row>
    <row r="10" spans="1:5" ht="23.25">
      <c r="A10" s="23"/>
      <c r="B10" s="24"/>
      <c r="C10" s="25" t="s">
        <v>12</v>
      </c>
      <c r="D10" s="26"/>
      <c r="E10" s="27"/>
    </row>
    <row r="11" spans="1:5" ht="23.25">
      <c r="A11" s="28">
        <f>50000+150000+57000</f>
        <v>257000</v>
      </c>
      <c r="B11" s="29">
        <f>+'[2]หน้า 1'!B11+E11</f>
        <v>3214.29</v>
      </c>
      <c r="C11" s="30" t="s">
        <v>14</v>
      </c>
      <c r="D11" s="26" t="s">
        <v>15</v>
      </c>
      <c r="E11" s="24">
        <v>408.33</v>
      </c>
    </row>
    <row r="12" spans="1:5" ht="23.25">
      <c r="A12" s="31">
        <f>148460+300+140+100+12000+15000</f>
        <v>176000</v>
      </c>
      <c r="B12" s="29">
        <f>+'[2]หน้า 1'!B12+E12</f>
        <v>28490</v>
      </c>
      <c r="C12" s="30" t="s">
        <v>16</v>
      </c>
      <c r="D12" s="26" t="s">
        <v>17</v>
      </c>
      <c r="E12" s="24">
        <f>17470+3000+1300</f>
        <v>21770</v>
      </c>
    </row>
    <row r="13" spans="1:7" ht="23.25">
      <c r="A13" s="28">
        <f>149730+6270</f>
        <v>156000</v>
      </c>
      <c r="B13" s="29">
        <f>+'[2]หน้า 1'!B13+E13</f>
        <v>3140.48</v>
      </c>
      <c r="C13" s="30" t="s">
        <v>18</v>
      </c>
      <c r="D13" s="26" t="s">
        <v>19</v>
      </c>
      <c r="E13" s="24">
        <v>3140.48</v>
      </c>
      <c r="G13" s="36"/>
    </row>
    <row r="14" spans="1:5" ht="23.25">
      <c r="A14" s="28">
        <f>50000+33000</f>
        <v>83000</v>
      </c>
      <c r="B14" s="29">
        <f>+'[2]หน้า 1'!B14+E14</f>
        <v>1080</v>
      </c>
      <c r="C14" s="30" t="s">
        <v>20</v>
      </c>
      <c r="D14" s="26" t="s">
        <v>21</v>
      </c>
      <c r="E14" s="24">
        <v>1080</v>
      </c>
    </row>
    <row r="15" spans="1:7" ht="23.25">
      <c r="A15" s="28">
        <f>889310+1745191+999165+3850094+2258036+20654+440+35881+42729</f>
        <v>9841500</v>
      </c>
      <c r="B15" s="29">
        <f>+'[2]หน้า 1'!B15+E15</f>
        <v>2845220.0700000003</v>
      </c>
      <c r="C15" s="30" t="s">
        <v>22</v>
      </c>
      <c r="D15" s="26" t="s">
        <v>23</v>
      </c>
      <c r="E15" s="24">
        <f>167197.76+799461.54+86975.63+204781.76+10290.65+6241.26</f>
        <v>1274948.6</v>
      </c>
      <c r="G15" s="36"/>
    </row>
    <row r="16" spans="1:5" ht="23.25">
      <c r="A16" s="28">
        <v>7154000</v>
      </c>
      <c r="B16" s="29">
        <f>+'[2]หน้า 1'!B16+E16</f>
        <v>2412109</v>
      </c>
      <c r="C16" s="30" t="s">
        <v>24</v>
      </c>
      <c r="D16" s="26" t="s">
        <v>25</v>
      </c>
      <c r="E16" s="24">
        <v>2412109</v>
      </c>
    </row>
    <row r="17" spans="1:7" ht="24" thickBot="1">
      <c r="A17" s="32">
        <f>SUM(A11:A16)</f>
        <v>17667500</v>
      </c>
      <c r="B17" s="33">
        <f>SUM(B11:B16)</f>
        <v>5293253.84</v>
      </c>
      <c r="C17" s="30"/>
      <c r="D17" s="26"/>
      <c r="E17" s="33">
        <f>SUM(E11:E16)</f>
        <v>3713456.41</v>
      </c>
      <c r="G17" s="36"/>
    </row>
    <row r="18" spans="1:7" ht="24" thickTop="1">
      <c r="A18" s="34"/>
      <c r="B18" s="124">
        <f>+E18</f>
        <v>50676</v>
      </c>
      <c r="C18" s="30" t="s">
        <v>98</v>
      </c>
      <c r="D18" s="26"/>
      <c r="E18" s="27">
        <v>50676</v>
      </c>
      <c r="G18" s="36">
        <f>+B20-5792429.84</f>
        <v>0</v>
      </c>
    </row>
    <row r="19" spans="1:8" ht="23.25">
      <c r="A19" s="37" t="s">
        <v>26</v>
      </c>
      <c r="B19" s="125">
        <f>+'[2]หน้า 1'!$B$18-424500</f>
        <v>448500</v>
      </c>
      <c r="C19" s="126" t="s">
        <v>99</v>
      </c>
      <c r="D19" s="127"/>
      <c r="E19" s="46">
        <v>0</v>
      </c>
      <c r="H19" s="36"/>
    </row>
    <row r="20" spans="1:8" ht="24" thickBot="1">
      <c r="A20" s="38">
        <f>+B17-B16</f>
        <v>2881144.84</v>
      </c>
      <c r="B20" s="39">
        <f>SUM(B17:B19)</f>
        <v>5792429.84</v>
      </c>
      <c r="C20" s="40"/>
      <c r="D20" s="41"/>
      <c r="E20" s="39">
        <f>SUM(E17:E19)</f>
        <v>3764132.41</v>
      </c>
      <c r="G20" s="36">
        <v>3757891.15</v>
      </c>
      <c r="H20" s="36">
        <f>+E20-G20</f>
        <v>6241.260000000242</v>
      </c>
    </row>
    <row r="21" spans="1:8" ht="24" thickTop="1">
      <c r="A21" s="37" t="s">
        <v>27</v>
      </c>
      <c r="B21" s="43"/>
      <c r="C21" s="44"/>
      <c r="D21" s="41"/>
      <c r="E21" s="43"/>
      <c r="H21" s="42"/>
    </row>
    <row r="22" spans="1:8" ht="23.25">
      <c r="A22" s="45">
        <f>SUM(B11:B14)</f>
        <v>35924.770000000004</v>
      </c>
      <c r="B22" s="46"/>
      <c r="C22" s="47"/>
      <c r="D22" s="48" t="s">
        <v>13</v>
      </c>
      <c r="E22" s="46"/>
      <c r="H22" s="36"/>
    </row>
    <row r="23" spans="1:7" ht="23.25">
      <c r="A23" s="49"/>
      <c r="B23" s="50">
        <f>SUM(B24:B38)</f>
        <v>395868.05</v>
      </c>
      <c r="C23" s="51" t="s">
        <v>28</v>
      </c>
      <c r="D23" s="52"/>
      <c r="E23" s="50">
        <f>SUM(E24:E38)</f>
        <v>243658.72999999998</v>
      </c>
      <c r="G23" s="36" t="s">
        <v>13</v>
      </c>
    </row>
    <row r="24" spans="1:9" s="8" customFormat="1" ht="23.25">
      <c r="A24" s="53"/>
      <c r="B24" s="29">
        <f>+'[2]หน้า 1'!B24+E24</f>
        <v>0</v>
      </c>
      <c r="C24" s="54" t="s">
        <v>29</v>
      </c>
      <c r="D24" s="55" t="s">
        <v>30</v>
      </c>
      <c r="E24" s="27"/>
      <c r="F24" s="7"/>
      <c r="G24" s="3"/>
      <c r="I24" s="115"/>
    </row>
    <row r="25" spans="1:9" s="8" customFormat="1" ht="23.25">
      <c r="A25" s="53"/>
      <c r="B25" s="29">
        <f>+'[2]หน้า 1'!B25+E25</f>
        <v>0</v>
      </c>
      <c r="C25" s="56" t="s">
        <v>31</v>
      </c>
      <c r="D25" s="57"/>
      <c r="E25" s="24"/>
      <c r="F25" s="7"/>
      <c r="I25" s="115"/>
    </row>
    <row r="26" spans="1:9" s="8" customFormat="1" ht="23.25">
      <c r="A26" s="34"/>
      <c r="B26" s="29">
        <f>+'[2]หน้า 1'!B26+E26</f>
        <v>0</v>
      </c>
      <c r="C26" s="35" t="s">
        <v>32</v>
      </c>
      <c r="D26" s="58" t="s">
        <v>33</v>
      </c>
      <c r="E26" s="27"/>
      <c r="F26" s="7"/>
      <c r="I26" s="115"/>
    </row>
    <row r="27" spans="1:5" ht="23.25">
      <c r="A27" s="34"/>
      <c r="B27" s="29">
        <f>+E27+'[2]หน้า 1'!B26</f>
        <v>0</v>
      </c>
      <c r="C27" s="59" t="s">
        <v>34</v>
      </c>
      <c r="D27" s="26" t="s">
        <v>35</v>
      </c>
      <c r="E27" s="24"/>
    </row>
    <row r="28" spans="1:5" ht="23.25">
      <c r="A28" s="34"/>
      <c r="B28" s="29">
        <f>+E28+'[2]หน้า 1'!B27</f>
        <v>8101.59</v>
      </c>
      <c r="C28" s="59" t="s">
        <v>36</v>
      </c>
      <c r="D28" s="26" t="s">
        <v>37</v>
      </c>
      <c r="E28" s="24">
        <v>2672.66</v>
      </c>
    </row>
    <row r="29" spans="1:5" ht="23.25">
      <c r="A29" s="34"/>
      <c r="B29" s="29">
        <f>+E29+'[2]หน้า 1'!B28</f>
        <v>143.5</v>
      </c>
      <c r="C29" s="59" t="s">
        <v>38</v>
      </c>
      <c r="D29" s="26" t="s">
        <v>39</v>
      </c>
      <c r="E29" s="24">
        <v>19.57</v>
      </c>
    </row>
    <row r="30" spans="1:8" ht="23.25">
      <c r="A30" s="34"/>
      <c r="B30" s="29">
        <f>+E30+'[2]หน้า 1'!B29</f>
        <v>172.21</v>
      </c>
      <c r="C30" s="59" t="s">
        <v>40</v>
      </c>
      <c r="D30" s="26" t="s">
        <v>41</v>
      </c>
      <c r="E30" s="24">
        <v>23.5</v>
      </c>
      <c r="H30" s="36"/>
    </row>
    <row r="31" spans="1:5" ht="23.25">
      <c r="A31" s="34"/>
      <c r="B31" s="29">
        <f>+E31+'[2]หน้า 1'!B30</f>
        <v>0</v>
      </c>
      <c r="C31" s="59" t="s">
        <v>42</v>
      </c>
      <c r="D31" s="26" t="s">
        <v>43</v>
      </c>
      <c r="E31" s="24"/>
    </row>
    <row r="32" spans="1:5" ht="23.25">
      <c r="A32" s="34"/>
      <c r="B32" s="29">
        <f>+E32+'[2]หน้า 1'!B31</f>
        <v>37360</v>
      </c>
      <c r="C32" s="59" t="s">
        <v>44</v>
      </c>
      <c r="D32" s="26" t="s">
        <v>43</v>
      </c>
      <c r="E32" s="24">
        <v>12600</v>
      </c>
    </row>
    <row r="33" spans="1:5" ht="23.25">
      <c r="A33" s="34"/>
      <c r="B33" s="29">
        <f>+E33+'[2]หน้า 1'!B32</f>
        <v>6000</v>
      </c>
      <c r="C33" s="59" t="s">
        <v>45</v>
      </c>
      <c r="D33" s="26" t="s">
        <v>43</v>
      </c>
      <c r="E33" s="24">
        <v>2000</v>
      </c>
    </row>
    <row r="34" spans="1:5" ht="23.25">
      <c r="A34" s="34"/>
      <c r="B34" s="29">
        <f>+E34+'[2]หน้า 1'!B33</f>
        <v>154200</v>
      </c>
      <c r="C34" s="30" t="s">
        <v>46</v>
      </c>
      <c r="D34" s="26" t="s">
        <v>43</v>
      </c>
      <c r="E34" s="60">
        <v>51400</v>
      </c>
    </row>
    <row r="35" spans="1:5" ht="23.25">
      <c r="A35" s="34"/>
      <c r="B35" s="29">
        <f>+E35+'[2]หน้า 1'!B34</f>
        <v>20672.75</v>
      </c>
      <c r="C35" s="30" t="s">
        <v>47</v>
      </c>
      <c r="D35" s="26" t="s">
        <v>43</v>
      </c>
      <c r="E35" s="24">
        <v>8943</v>
      </c>
    </row>
    <row r="36" spans="1:5" ht="23.25">
      <c r="A36" s="34"/>
      <c r="B36" s="29">
        <f>+E36+'[2]หน้า 1'!B35</f>
        <v>130000</v>
      </c>
      <c r="C36" s="122" t="s">
        <v>48</v>
      </c>
      <c r="D36" s="26"/>
      <c r="E36" s="24">
        <v>130000</v>
      </c>
    </row>
    <row r="37" spans="1:5" ht="23.25">
      <c r="A37" s="34"/>
      <c r="B37" s="29">
        <f>+E37+'[2]หน้า 1'!B36</f>
        <v>3218</v>
      </c>
      <c r="C37" s="122" t="s">
        <v>94</v>
      </c>
      <c r="D37" s="26"/>
      <c r="E37" s="24"/>
    </row>
    <row r="38" spans="1:5" ht="23.25">
      <c r="A38" s="34"/>
      <c r="B38" s="29">
        <f>+E38</f>
        <v>36000</v>
      </c>
      <c r="C38" s="128" t="s">
        <v>97</v>
      </c>
      <c r="D38" s="61"/>
      <c r="E38" s="62">
        <v>36000</v>
      </c>
    </row>
    <row r="39" spans="1:7" ht="24" thickBot="1">
      <c r="A39" s="63"/>
      <c r="B39" s="33">
        <f>+B20+B23</f>
        <v>6188297.89</v>
      </c>
      <c r="C39" s="47"/>
      <c r="D39" s="48"/>
      <c r="E39" s="39">
        <f>+E20+E23</f>
        <v>4007791.14</v>
      </c>
      <c r="G39" s="36"/>
    </row>
    <row r="40" ht="24" thickTop="1">
      <c r="G40" s="36"/>
    </row>
  </sheetData>
  <sheetProtection/>
  <mergeCells count="6">
    <mergeCell ref="A1:E1"/>
    <mergeCell ref="A2:E2"/>
    <mergeCell ref="A3:E3"/>
    <mergeCell ref="A4:E4"/>
    <mergeCell ref="A6:B6"/>
    <mergeCell ref="C6:C8"/>
  </mergeCells>
  <printOptions/>
  <pageMargins left="0.6692913385826772" right="0.15748031496062992" top="0.2362204724409449" bottom="0.1968503937007874" header="0.15748031496062992" footer="0.15748031496062992"/>
  <pageSetup horizontalDpi="600" verticalDpi="600" orientation="portrait" paperSize="9" scale="88" r:id="rId3"/>
  <rowBreaks count="1" manualBreakCount="1">
    <brk id="40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9">
      <selection activeCell="F37" sqref="F37"/>
    </sheetView>
  </sheetViews>
  <sheetFormatPr defaultColWidth="9.140625" defaultRowHeight="12.75"/>
  <cols>
    <col min="1" max="2" width="18.7109375" style="85" customWidth="1"/>
    <col min="3" max="3" width="3.140625" style="85" customWidth="1"/>
    <col min="4" max="4" width="38.140625" style="104" customWidth="1"/>
    <col min="5" max="5" width="12.7109375" style="111" customWidth="1"/>
    <col min="6" max="6" width="22.8515625" style="85" customWidth="1"/>
    <col min="7" max="7" width="9.140625" style="2" customWidth="1"/>
    <col min="8" max="8" width="16.28125" style="2" customWidth="1"/>
    <col min="9" max="9" width="15.28125" style="2" customWidth="1"/>
    <col min="10" max="10" width="16.421875" style="113" customWidth="1"/>
    <col min="11" max="11" width="11.28125" style="113" bestFit="1" customWidth="1"/>
    <col min="12" max="12" width="11.28125" style="2" bestFit="1" customWidth="1"/>
    <col min="13" max="16384" width="9.140625" style="2" customWidth="1"/>
  </cols>
  <sheetData>
    <row r="1" spans="1:11" s="11" customFormat="1" ht="23.25">
      <c r="A1" s="140" t="s">
        <v>3</v>
      </c>
      <c r="B1" s="140"/>
      <c r="C1" s="67"/>
      <c r="D1" s="141" t="s">
        <v>4</v>
      </c>
      <c r="E1" s="68" t="s">
        <v>5</v>
      </c>
      <c r="F1" s="69" t="s">
        <v>6</v>
      </c>
      <c r="H1" s="70"/>
      <c r="J1" s="117"/>
      <c r="K1" s="117"/>
    </row>
    <row r="2" spans="1:11" s="11" customFormat="1" ht="23.25">
      <c r="A2" s="71" t="s">
        <v>7</v>
      </c>
      <c r="B2" s="71" t="s">
        <v>8</v>
      </c>
      <c r="C2" s="72"/>
      <c r="D2" s="142"/>
      <c r="E2" s="73" t="s">
        <v>9</v>
      </c>
      <c r="F2" s="71" t="s">
        <v>8</v>
      </c>
      <c r="H2" s="70"/>
      <c r="J2" s="117"/>
      <c r="K2" s="117"/>
    </row>
    <row r="3" spans="1:11" s="11" customFormat="1" ht="23.25">
      <c r="A3" s="74" t="s">
        <v>10</v>
      </c>
      <c r="B3" s="74" t="s">
        <v>10</v>
      </c>
      <c r="C3" s="75"/>
      <c r="D3" s="76" t="s">
        <v>96</v>
      </c>
      <c r="E3" s="77"/>
      <c r="F3" s="74" t="s">
        <v>10</v>
      </c>
      <c r="H3" s="70"/>
      <c r="J3" s="117"/>
      <c r="K3" s="117"/>
    </row>
    <row r="4" spans="1:11" s="7" customFormat="1" ht="23.25">
      <c r="A4" s="78"/>
      <c r="B4" s="78"/>
      <c r="C4" s="79" t="s">
        <v>50</v>
      </c>
      <c r="D4" s="79"/>
      <c r="E4" s="68"/>
      <c r="F4" s="78"/>
      <c r="H4" s="80"/>
      <c r="J4" s="118"/>
      <c r="K4" s="118"/>
    </row>
    <row r="5" spans="1:9" ht="23.25">
      <c r="A5" s="81">
        <v>3273734</v>
      </c>
      <c r="B5" s="121">
        <f>'[2]หน้า 2 '!B5+F5+588000</f>
        <v>776014</v>
      </c>
      <c r="C5" s="82"/>
      <c r="D5" s="54" t="s">
        <v>51</v>
      </c>
      <c r="E5" s="55" t="s">
        <v>52</v>
      </c>
      <c r="F5" s="83">
        <v>188014</v>
      </c>
      <c r="H5" s="84"/>
      <c r="I5" s="85"/>
    </row>
    <row r="6" spans="1:9" ht="23.25">
      <c r="A6" s="86">
        <v>4020600</v>
      </c>
      <c r="B6" s="121">
        <f>'[2]หน้า 2 '!B6+F6</f>
        <v>516425</v>
      </c>
      <c r="C6" s="87"/>
      <c r="D6" s="56" t="s">
        <v>53</v>
      </c>
      <c r="E6" s="88" t="s">
        <v>54</v>
      </c>
      <c r="F6" s="89">
        <v>174810</v>
      </c>
      <c r="H6" s="84"/>
      <c r="I6" s="85"/>
    </row>
    <row r="7" spans="1:9" ht="23.25">
      <c r="A7" s="86">
        <v>1715040</v>
      </c>
      <c r="B7" s="121">
        <f>'[2]หน้า 2 '!B7+F7</f>
        <v>392100</v>
      </c>
      <c r="C7" s="87"/>
      <c r="D7" s="56" t="s">
        <v>55</v>
      </c>
      <c r="E7" s="88" t="s">
        <v>56</v>
      </c>
      <c r="F7" s="90">
        <v>130700</v>
      </c>
      <c r="H7" s="84"/>
      <c r="I7" s="85"/>
    </row>
    <row r="8" spans="1:12" ht="23.25">
      <c r="A8" s="86">
        <v>684200</v>
      </c>
      <c r="B8" s="121">
        <f>'[2]หน้า 2 '!B8+F8</f>
        <v>396539</v>
      </c>
      <c r="C8" s="87"/>
      <c r="D8" s="56" t="s">
        <v>57</v>
      </c>
      <c r="E8" s="88" t="s">
        <v>58</v>
      </c>
      <c r="F8" s="90">
        <v>131674</v>
      </c>
      <c r="H8" s="84"/>
      <c r="I8" s="85"/>
      <c r="L8" s="85"/>
    </row>
    <row r="9" spans="1:12" ht="23.25">
      <c r="A9" s="86">
        <v>2436600</v>
      </c>
      <c r="B9" s="121">
        <f>'[2]หน้า 2 '!B9+F9+10091</f>
        <v>262007.37999999998</v>
      </c>
      <c r="C9" s="87"/>
      <c r="D9" s="56" t="s">
        <v>59</v>
      </c>
      <c r="E9" s="88" t="s">
        <v>60</v>
      </c>
      <c r="F9" s="90">
        <v>77507.65</v>
      </c>
      <c r="H9" s="84"/>
      <c r="I9" s="85"/>
      <c r="L9" s="85"/>
    </row>
    <row r="10" spans="1:12" ht="23.25">
      <c r="A10" s="86">
        <v>2001620</v>
      </c>
      <c r="B10" s="121">
        <f>'[2]หน้า 2 '!B10+F10</f>
        <v>213087</v>
      </c>
      <c r="C10" s="87"/>
      <c r="D10" s="56" t="s">
        <v>61</v>
      </c>
      <c r="E10" s="88" t="s">
        <v>62</v>
      </c>
      <c r="F10" s="90">
        <v>157215</v>
      </c>
      <c r="H10" s="84"/>
      <c r="I10" s="85"/>
      <c r="L10" s="85"/>
    </row>
    <row r="11" spans="1:12" ht="23.25">
      <c r="A11" s="86">
        <v>396000</v>
      </c>
      <c r="B11" s="121">
        <f>'[2]หน้า 2 '!B11+F11</f>
        <v>34808.87</v>
      </c>
      <c r="C11" s="87"/>
      <c r="D11" s="56" t="s">
        <v>63</v>
      </c>
      <c r="E11" s="88" t="s">
        <v>64</v>
      </c>
      <c r="F11" s="90">
        <v>10073.01</v>
      </c>
      <c r="H11" s="84"/>
      <c r="I11" s="84"/>
      <c r="J11" s="84"/>
      <c r="K11" s="84"/>
      <c r="L11" s="84"/>
    </row>
    <row r="12" spans="1:12" ht="23.25">
      <c r="A12" s="86">
        <v>2008000</v>
      </c>
      <c r="B12" s="121">
        <f>'[2]หน้า 2 '!B12+F12</f>
        <v>5000</v>
      </c>
      <c r="C12" s="87"/>
      <c r="D12" s="56" t="s">
        <v>65</v>
      </c>
      <c r="E12" s="88" t="s">
        <v>66</v>
      </c>
      <c r="F12" s="90">
        <v>5000</v>
      </c>
      <c r="H12" s="84"/>
      <c r="I12" s="85"/>
      <c r="L12" s="85"/>
    </row>
    <row r="13" spans="1:12" ht="23.25">
      <c r="A13" s="86">
        <v>316800</v>
      </c>
      <c r="B13" s="121">
        <f>'[2]หน้า 2 '!B13+F13</f>
        <v>0</v>
      </c>
      <c r="C13" s="87"/>
      <c r="D13" s="56" t="s">
        <v>67</v>
      </c>
      <c r="E13" s="88" t="s">
        <v>68</v>
      </c>
      <c r="F13" s="90"/>
      <c r="H13" s="84" t="s">
        <v>13</v>
      </c>
      <c r="I13" s="85"/>
      <c r="L13" s="85"/>
    </row>
    <row r="14" spans="1:12" ht="23.25">
      <c r="A14" s="86">
        <v>514126</v>
      </c>
      <c r="B14" s="121">
        <f>'[2]หน้า 2 '!B14+F14</f>
        <v>0</v>
      </c>
      <c r="C14" s="87"/>
      <c r="D14" s="56" t="s">
        <v>69</v>
      </c>
      <c r="E14" s="88" t="s">
        <v>70</v>
      </c>
      <c r="F14" s="90"/>
      <c r="H14" s="84"/>
      <c r="I14" s="85"/>
      <c r="L14" s="85"/>
    </row>
    <row r="15" spans="1:9" ht="23.25">
      <c r="A15" s="91">
        <v>300780</v>
      </c>
      <c r="B15" s="121">
        <f>'[3]หน้า 2 '!B15+F15</f>
        <v>0</v>
      </c>
      <c r="C15" s="87"/>
      <c r="D15" s="56" t="s">
        <v>71</v>
      </c>
      <c r="E15" s="88" t="s">
        <v>72</v>
      </c>
      <c r="F15" s="90"/>
      <c r="H15" s="84"/>
      <c r="I15" s="85"/>
    </row>
    <row r="16" spans="1:8" ht="24" thickBot="1">
      <c r="A16" s="92">
        <f>SUM(A5:A15)</f>
        <v>17667500</v>
      </c>
      <c r="B16" s="92">
        <f>SUM(B5:B15)</f>
        <v>2595981.25</v>
      </c>
      <c r="C16" s="87"/>
      <c r="D16" s="56"/>
      <c r="E16" s="88"/>
      <c r="F16" s="92">
        <f>SUM(F5:F15)</f>
        <v>874993.66</v>
      </c>
      <c r="H16" s="84"/>
    </row>
    <row r="17" spans="1:8" ht="24" thickTop="1">
      <c r="A17" s="81"/>
      <c r="B17" s="121">
        <f>'[2]หน้า 2 '!B17+F17-10091-424500-588000</f>
        <v>16774</v>
      </c>
      <c r="C17" s="87"/>
      <c r="D17" s="56" t="s">
        <v>49</v>
      </c>
      <c r="E17" s="88" t="s">
        <v>73</v>
      </c>
      <c r="F17" s="93">
        <v>745274</v>
      </c>
      <c r="H17" s="84"/>
    </row>
    <row r="18" spans="1:8" ht="23.25">
      <c r="A18" s="86"/>
      <c r="B18" s="121">
        <f>'[2]หน้า 2 '!B18+F18</f>
        <v>0</v>
      </c>
      <c r="C18" s="87"/>
      <c r="D18" s="56" t="s">
        <v>29</v>
      </c>
      <c r="E18" s="88" t="s">
        <v>30</v>
      </c>
      <c r="F18" s="90"/>
      <c r="H18" s="84"/>
    </row>
    <row r="19" spans="1:9" ht="23.25">
      <c r="A19" s="86"/>
      <c r="B19" s="121">
        <f>'[2]หน้า 2 '!B19+F19</f>
        <v>468000</v>
      </c>
      <c r="C19" s="87"/>
      <c r="D19" s="56" t="s">
        <v>32</v>
      </c>
      <c r="E19" s="88" t="s">
        <v>33</v>
      </c>
      <c r="F19" s="90"/>
      <c r="H19" s="84"/>
      <c r="I19" s="85"/>
    </row>
    <row r="20" spans="1:8" ht="23.25">
      <c r="A20" s="86"/>
      <c r="B20" s="121">
        <f>'[2]หน้า 2 '!B20+F20</f>
        <v>0</v>
      </c>
      <c r="C20" s="87"/>
      <c r="D20" s="56" t="s">
        <v>74</v>
      </c>
      <c r="E20" s="88" t="s">
        <v>75</v>
      </c>
      <c r="F20" s="90"/>
      <c r="H20" s="84"/>
    </row>
    <row r="21" spans="1:8" ht="23.25">
      <c r="A21" s="86"/>
      <c r="B21" s="121">
        <f>'[2]หน้า 2 '!B21+F21</f>
        <v>22565</v>
      </c>
      <c r="C21" s="87"/>
      <c r="D21" s="56" t="s">
        <v>34</v>
      </c>
      <c r="E21" s="88" t="s">
        <v>35</v>
      </c>
      <c r="F21" s="90"/>
      <c r="H21" s="84"/>
    </row>
    <row r="22" spans="1:8" ht="23.25">
      <c r="A22" s="86"/>
      <c r="B22" s="121">
        <f>'[2]หน้า 2 '!B22+F22</f>
        <v>5428.93</v>
      </c>
      <c r="C22" s="87"/>
      <c r="D22" s="56" t="s">
        <v>36</v>
      </c>
      <c r="E22" s="88" t="s">
        <v>37</v>
      </c>
      <c r="F22" s="90">
        <v>704.94</v>
      </c>
      <c r="H22" s="84"/>
    </row>
    <row r="23" spans="1:8" ht="23.25">
      <c r="A23" s="86"/>
      <c r="B23" s="121">
        <f>'[2]หน้า 2 '!B23+F23</f>
        <v>0</v>
      </c>
      <c r="C23" s="87"/>
      <c r="D23" s="56" t="s">
        <v>38</v>
      </c>
      <c r="E23" s="88" t="s">
        <v>39</v>
      </c>
      <c r="F23" s="86"/>
      <c r="H23" s="84"/>
    </row>
    <row r="24" spans="1:8" ht="23.25">
      <c r="A24" s="86"/>
      <c r="B24" s="121">
        <f>'[2]หน้า 2 '!B24+F24</f>
        <v>0</v>
      </c>
      <c r="C24" s="87"/>
      <c r="D24" s="56" t="s">
        <v>40</v>
      </c>
      <c r="E24" s="88" t="s">
        <v>41</v>
      </c>
      <c r="F24" s="86"/>
      <c r="H24" s="84"/>
    </row>
    <row r="25" spans="1:8" ht="23.25">
      <c r="A25" s="86"/>
      <c r="B25" s="121">
        <f>'[2]หน้า 2 '!B25+F25</f>
        <v>0</v>
      </c>
      <c r="C25" s="87"/>
      <c r="D25" s="56" t="s">
        <v>42</v>
      </c>
      <c r="E25" s="88" t="s">
        <v>43</v>
      </c>
      <c r="F25" s="86"/>
      <c r="H25" s="84"/>
    </row>
    <row r="26" spans="1:8" ht="23.25">
      <c r="A26" s="86"/>
      <c r="B26" s="121">
        <f>'[2]หน้า 2 '!B26+F26</f>
        <v>37360</v>
      </c>
      <c r="C26" s="87"/>
      <c r="D26" s="56" t="s">
        <v>76</v>
      </c>
      <c r="E26" s="88" t="s">
        <v>43</v>
      </c>
      <c r="F26" s="86">
        <v>12600</v>
      </c>
      <c r="H26" s="84"/>
    </row>
    <row r="27" spans="1:8" ht="23.25">
      <c r="A27" s="86"/>
      <c r="B27" s="121">
        <f>'[2]หน้า 2 '!B27+F27</f>
        <v>6000</v>
      </c>
      <c r="C27" s="87"/>
      <c r="D27" s="56" t="s">
        <v>77</v>
      </c>
      <c r="E27" s="88" t="s">
        <v>43</v>
      </c>
      <c r="F27" s="86">
        <v>2000</v>
      </c>
      <c r="H27" s="84"/>
    </row>
    <row r="28" spans="1:8" ht="23.25">
      <c r="A28" s="86"/>
      <c r="B28" s="121">
        <f>'[2]หน้า 2 '!B28+F28</f>
        <v>154200</v>
      </c>
      <c r="C28" s="87"/>
      <c r="D28" s="56" t="s">
        <v>78</v>
      </c>
      <c r="E28" s="88" t="s">
        <v>43</v>
      </c>
      <c r="F28" s="86">
        <v>51400</v>
      </c>
      <c r="H28" s="84"/>
    </row>
    <row r="29" spans="1:8" ht="23.25">
      <c r="A29" s="86"/>
      <c r="B29" s="121">
        <f>'[2]หน้า 2 '!B29+F29</f>
        <v>20672.75</v>
      </c>
      <c r="C29" s="87"/>
      <c r="D29" s="56" t="s">
        <v>79</v>
      </c>
      <c r="E29" s="88" t="s">
        <v>43</v>
      </c>
      <c r="F29" s="86">
        <v>8943</v>
      </c>
      <c r="H29" s="84"/>
    </row>
    <row r="30" spans="1:8" ht="23.25">
      <c r="A30" s="86"/>
      <c r="B30" s="121">
        <f>'[2]หน้า 2 '!B30+F30</f>
        <v>44040</v>
      </c>
      <c r="C30" s="87"/>
      <c r="D30" s="56" t="s">
        <v>48</v>
      </c>
      <c r="E30" s="88"/>
      <c r="F30" s="86">
        <v>44040</v>
      </c>
      <c r="H30" s="84"/>
    </row>
    <row r="31" spans="1:8" ht="23.25">
      <c r="A31" s="86"/>
      <c r="B31" s="121">
        <f>'[2]หน้า 2 '!B31+F31</f>
        <v>743850</v>
      </c>
      <c r="C31" s="82"/>
      <c r="D31" s="54" t="s">
        <v>31</v>
      </c>
      <c r="E31" s="55"/>
      <c r="F31" s="123">
        <v>644525</v>
      </c>
      <c r="H31" s="84"/>
    </row>
    <row r="32" spans="1:8" ht="24" thickBot="1">
      <c r="A32" s="86"/>
      <c r="B32" s="92">
        <f>SUM(B17:B31)</f>
        <v>1518890.68</v>
      </c>
      <c r="C32" s="87"/>
      <c r="D32" s="56"/>
      <c r="E32" s="88"/>
      <c r="F32" s="92">
        <f>SUM(F17:F31)</f>
        <v>1509486.94</v>
      </c>
      <c r="H32" s="84"/>
    </row>
    <row r="33" spans="1:8" ht="24" thickTop="1">
      <c r="A33" s="86"/>
      <c r="B33" s="94">
        <f>+B16+B32</f>
        <v>4114871.9299999997</v>
      </c>
      <c r="C33" s="143" t="s">
        <v>80</v>
      </c>
      <c r="D33" s="144"/>
      <c r="E33" s="88"/>
      <c r="F33" s="94">
        <f>+F16+F32</f>
        <v>2384480.6</v>
      </c>
      <c r="H33" s="84"/>
    </row>
    <row r="34" spans="1:8" ht="23.25">
      <c r="A34" s="86"/>
      <c r="B34" s="83">
        <f>+'หน้า 1'!B39-'หน้า 2 '!B33</f>
        <v>2073425.96</v>
      </c>
      <c r="C34" s="147" t="s">
        <v>81</v>
      </c>
      <c r="D34" s="148"/>
      <c r="E34" s="88"/>
      <c r="F34" s="86">
        <f>'หน้า 1'!E39-F33</f>
        <v>1623310.54</v>
      </c>
      <c r="H34" s="84"/>
    </row>
    <row r="35" spans="1:8" ht="23.25">
      <c r="A35" s="86"/>
      <c r="B35" s="86"/>
      <c r="C35" s="87"/>
      <c r="D35" s="56" t="s">
        <v>82</v>
      </c>
      <c r="E35" s="88"/>
      <c r="F35" s="86"/>
      <c r="H35" s="84"/>
    </row>
    <row r="36" spans="1:10" ht="23.25">
      <c r="A36" s="95"/>
      <c r="C36" s="145" t="s">
        <v>83</v>
      </c>
      <c r="D36" s="146"/>
      <c r="E36" s="96"/>
      <c r="F36" s="86"/>
      <c r="H36" s="97"/>
      <c r="J36" s="119"/>
    </row>
    <row r="37" spans="1:11" s="101" customFormat="1" ht="32.25" customHeight="1" thickBot="1">
      <c r="A37" s="98"/>
      <c r="B37" s="99">
        <f>'หน้า 1'!B9+'หน้า 1'!B39-'หน้า 2 '!B33</f>
        <v>15074282.050000008</v>
      </c>
      <c r="C37" s="138" t="s">
        <v>84</v>
      </c>
      <c r="D37" s="139"/>
      <c r="E37" s="100"/>
      <c r="F37" s="99">
        <f>+'หน้า 1'!E9+'หน้า 1'!E39-'หน้า 2 '!F33</f>
        <v>15074282.05000001</v>
      </c>
      <c r="H37" s="102">
        <f>+'[4]31.12'!$H$29</f>
        <v>15074282.05000001</v>
      </c>
      <c r="J37" s="120"/>
      <c r="K37" s="119"/>
    </row>
    <row r="38" spans="1:11" ht="17.25" customHeight="1" thickTop="1">
      <c r="A38" s="103"/>
      <c r="B38" s="84"/>
      <c r="C38" s="84"/>
      <c r="D38" s="104" t="s">
        <v>13</v>
      </c>
      <c r="E38" s="84"/>
      <c r="F38" s="105"/>
      <c r="K38" s="120"/>
    </row>
    <row r="39" spans="1:9" ht="32.25" customHeight="1">
      <c r="A39" s="133" t="s">
        <v>85</v>
      </c>
      <c r="B39" s="134"/>
      <c r="C39" s="134" t="s">
        <v>86</v>
      </c>
      <c r="D39" s="134"/>
      <c r="E39" s="134" t="s">
        <v>87</v>
      </c>
      <c r="F39" s="135"/>
      <c r="H39" s="106">
        <f>F37-B37</f>
        <v>0</v>
      </c>
      <c r="I39" s="107">
        <f>+F37-H37</f>
        <v>0</v>
      </c>
    </row>
    <row r="40" spans="1:6" ht="21.75" customHeight="1">
      <c r="A40" s="133" t="s">
        <v>88</v>
      </c>
      <c r="B40" s="134"/>
      <c r="C40" s="134" t="s">
        <v>89</v>
      </c>
      <c r="D40" s="134"/>
      <c r="E40" s="134" t="s">
        <v>93</v>
      </c>
      <c r="F40" s="135"/>
    </row>
    <row r="41" spans="1:6" ht="21.75" customHeight="1">
      <c r="A41" s="133" t="s">
        <v>90</v>
      </c>
      <c r="B41" s="134"/>
      <c r="C41" s="134" t="s">
        <v>91</v>
      </c>
      <c r="D41" s="134"/>
      <c r="E41" s="134" t="s">
        <v>92</v>
      </c>
      <c r="F41" s="135"/>
    </row>
    <row r="42" spans="1:6" ht="23.25">
      <c r="A42" s="108"/>
      <c r="B42" s="109"/>
      <c r="C42" s="109"/>
      <c r="D42" s="110"/>
      <c r="E42" s="136"/>
      <c r="F42" s="137"/>
    </row>
    <row r="43" spans="4:8" ht="23.25">
      <c r="D43" s="85"/>
      <c r="H43" s="112"/>
    </row>
    <row r="44" ht="23.25">
      <c r="I44" s="113"/>
    </row>
  </sheetData>
  <sheetProtection/>
  <mergeCells count="16">
    <mergeCell ref="C37:D37"/>
    <mergeCell ref="A1:B1"/>
    <mergeCell ref="D1:D2"/>
    <mergeCell ref="C33:D33"/>
    <mergeCell ref="C34:D34"/>
    <mergeCell ref="C36:D36"/>
    <mergeCell ref="A41:B41"/>
    <mergeCell ref="C41:D41"/>
    <mergeCell ref="E41:F41"/>
    <mergeCell ref="E42:F42"/>
    <mergeCell ref="A39:B39"/>
    <mergeCell ref="C39:D39"/>
    <mergeCell ref="E39:F39"/>
    <mergeCell ref="A40:B40"/>
    <mergeCell ref="C40:D40"/>
    <mergeCell ref="E40:F40"/>
  </mergeCells>
  <printOptions/>
  <pageMargins left="0.3937007874015748" right="0.15748031496062992" top="0.2755905511811024" bottom="0.1968503937007874" header="0.1968503937007874" footer="0.15748031496062992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2010-03-21T07:20:01Z</cp:lastPrinted>
  <dcterms:created xsi:type="dcterms:W3CDTF">2009-11-18T08:44:57Z</dcterms:created>
  <dcterms:modified xsi:type="dcterms:W3CDTF">2010-03-21T09:59:55Z</dcterms:modified>
  <cp:category/>
  <cp:version/>
  <cp:contentType/>
  <cp:contentStatus/>
</cp:coreProperties>
</file>