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215" activeTab="1"/>
  </bookViews>
  <sheets>
    <sheet name="หน้า 1" sheetId="1" r:id="rId1"/>
    <sheet name="หน้า 2 " sheetId="2" r:id="rId2"/>
    <sheet name="หมายเหตุประกอบ 1 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_xlnm.Print_Area" localSheetId="0">'หน้า 1'!$A$1:$E$44</definedName>
    <definedName name="_xlnm.Print_Area" localSheetId="1">'หน้า 2 '!$A$1:$F$45</definedName>
    <definedName name="_xlnm.Print_Area" localSheetId="2">'หมายเหตุประกอบ 1 '!$A$1:$P$69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26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</commentList>
</comments>
</file>

<file path=xl/sharedStrings.xml><?xml version="1.0" encoding="utf-8"?>
<sst xmlns="http://schemas.openxmlformats.org/spreadsheetml/2006/main" count="247" uniqueCount="180">
  <si>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</si>
  <si>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</si>
  <si>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</si>
  <si>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</si>
  <si>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</si>
  <si>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</si>
  <si>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</si>
  <si>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</si>
  <si>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</si>
  <si>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</si>
  <si>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</si>
  <si>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</si>
  <si>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</si>
  <si>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</si>
  <si>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</si>
  <si>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</si>
  <si>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</si>
  <si>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</si>
  <si>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</si>
  <si>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</si>
  <si>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</si>
  <si>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</si>
  <si>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</si>
  <si>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</si>
  <si>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</si>
  <si>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</si>
  <si>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</si>
  <si>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</si>
  <si>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</si>
  <si>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</si>
  <si>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</si>
  <si>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</si>
  <si>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</si>
  <si>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</si>
  <si>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</si>
  <si>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</si>
  <si>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</si>
  <si>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</si>
  <si>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</si>
  <si>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</si>
  <si>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</si>
  <si>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</si>
  <si>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</si>
  <si>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</si>
  <si>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</si>
  <si>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</si>
  <si>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</si>
  <si>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</si>
  <si>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</si>
  <si>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</si>
  <si>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</si>
  <si>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</si>
  <si>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</si>
  <si>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</si>
  <si>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</si>
  <si>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</si>
  <si>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</si>
  <si>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</si>
  <si>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</si>
  <si>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</si>
  <si>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</si>
  <si>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</si>
  <si>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</si>
  <si>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</si>
  <si>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</si>
  <si>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</si>
  <si>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</si>
  <si>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</si>
  <si>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</si>
  <si>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</si>
  <si>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</si>
  <si>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</si>
  <si>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</si>
  <si>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</si>
  <si>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</si>
  <si>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</si>
  <si>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</si>
  <si>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</si>
  <si>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</si>
  <si>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</si>
  <si>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</si>
  <si>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</si>
  <si>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</si>
  <si>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</si>
  <si>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</si>
  <si>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</si>
  <si>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</si>
  <si>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</si>
  <si>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</si>
  <si>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</si>
  <si>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</si>
  <si>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</si>
  <si>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เงินอุดหนุน-โครงการบริหารงานแบบพันธมิตรฯ</t>
  </si>
  <si>
    <t>เงินทุนหมุนเวียนโครงการส่งเสริมอาชีพ</t>
  </si>
  <si>
    <t>เงินอุดหนุนเฉพาะกิจ-ศูนย์พัฒนาเด็กเล็กฯ</t>
  </si>
  <si>
    <t>รหัสบัญชี</t>
  </si>
  <si>
    <t>จำนวนเงิน</t>
  </si>
  <si>
    <t>หมวดภาษีอากร</t>
  </si>
  <si>
    <t>ภาษีโรงเรือนและที่ดิน</t>
  </si>
  <si>
    <t>0101</t>
  </si>
  <si>
    <t>ภาษีบำรุงท้องที่</t>
  </si>
  <si>
    <t>0102</t>
  </si>
  <si>
    <t>ค่าภาษีป้าย</t>
  </si>
  <si>
    <t>0103</t>
  </si>
  <si>
    <t>อากรฆ่าสัตว์</t>
  </si>
  <si>
    <t>0104</t>
  </si>
  <si>
    <t>0106</t>
  </si>
  <si>
    <t>รวม</t>
  </si>
  <si>
    <t>หมวดค่าธรรมเนียม ค่าปรับและใบอนุญาต</t>
  </si>
  <si>
    <t>ค่าธรรมเนียมเกี่ยวกับควบคุมเนื้อสัตว์และจำหน่ายเนื้อสัตว์</t>
  </si>
  <si>
    <t>0121</t>
  </si>
  <si>
    <t>ค่าธรรมเนียมเก็บขยะมูลฝอย</t>
  </si>
  <si>
    <t>0126</t>
  </si>
  <si>
    <t>ค่าธรรมเนียมเกี่ยวกับฌาปนสถาน</t>
  </si>
  <si>
    <t>0129</t>
  </si>
  <si>
    <t>ค่าธรรมเนียมปิดประกาศ</t>
  </si>
  <si>
    <t>0130</t>
  </si>
  <si>
    <t>ค่าเปรียบเทียบปรับ พรบ. จราจรทางบก</t>
  </si>
  <si>
    <t>0137</t>
  </si>
  <si>
    <t>ค่าธรรมเนียมใบอนุญาตสะสมอาหาร</t>
  </si>
  <si>
    <t>0128</t>
  </si>
  <si>
    <t>ค่าธรรมเนียมกิจการที่เป็นอันตรายต่อสุขภาพ</t>
  </si>
  <si>
    <t>0148</t>
  </si>
  <si>
    <t>ค่าธรรมเนียมใบอนุญาตขายสุรา</t>
  </si>
  <si>
    <t>หมวดรายได้จากทรัพย์สิน</t>
  </si>
  <si>
    <t>ค่าเช่าทรัพย์สิน</t>
  </si>
  <si>
    <t>0202</t>
  </si>
  <si>
    <t>ดอกเบี้ยเงินฝากธนาคาร</t>
  </si>
  <si>
    <t>0203</t>
  </si>
  <si>
    <t>หมวดรายได้เบ็ดเตล็ด</t>
  </si>
  <si>
    <t>ค่าขายแบบแปลน</t>
  </si>
  <si>
    <t>0302</t>
  </si>
  <si>
    <t>ค่าคำร้อง</t>
  </si>
  <si>
    <t>0304</t>
  </si>
  <si>
    <t xml:space="preserve">รายได้เบ็ดเตล็ดอื่น ๆ </t>
  </si>
  <si>
    <t>0307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</si>
  <si>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</si>
  <si>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</si>
  <si>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1 ใน 9</t>
  </si>
  <si>
    <t>1002</t>
  </si>
  <si>
    <t>ภาษีมูลค่าเพิ่ม ตาม พรบ.กำหนดแผนฯ</t>
  </si>
  <si>
    <t>ภาษีธุรกิจเฉพาะ</t>
  </si>
  <si>
    <t>1004</t>
  </si>
  <si>
    <t>ภาษีสุรา</t>
  </si>
  <si>
    <t>1005</t>
  </si>
  <si>
    <t>ภาษีสรรพสามิต</t>
  </si>
  <si>
    <t>1006</t>
  </si>
  <si>
    <t>ค่าภาคหลวงแร่</t>
  </si>
  <si>
    <t>1010</t>
  </si>
  <si>
    <t>ค่าภาคหลวงปิโตรเลียม</t>
  </si>
  <si>
    <t>1011</t>
  </si>
  <si>
    <t>ค่าธรรมเนียมสิทธินิติกรรมที่ดิน</t>
  </si>
  <si>
    <t>1013</t>
  </si>
  <si>
    <t>ค่าธรรมเนียมน้ำบาดาล</t>
  </si>
  <si>
    <t>1016</t>
  </si>
  <si>
    <t>รายได้ที่รัฐบาลอุดหนุนให้องค์กรปกครองส่วนท้องถิ่น</t>
  </si>
  <si>
    <t>หมวดเงินอุดหนุน</t>
  </si>
  <si>
    <t>เงินอุดหนุนทั่วไปเพื่อการกระจายอำนาจ</t>
  </si>
  <si>
    <t>703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</si>
  <si>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</si>
  <si>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</si>
  <si>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หมวดเงินอุดหนุนทั่วไปที่ระบุวัตถุประสงค์</t>
  </si>
  <si>
    <t xml:space="preserve">        นักวิชาการเงินและบัญชี</t>
  </si>
  <si>
    <t>รายรับจริงประกอบรายงานรับ - จ่ายเงินสด</t>
  </si>
  <si>
    <t>ภาษีบำรุง อบจ. จากสถานค้าปลีกน้ำมัน</t>
  </si>
  <si>
    <t>รวมรายรับตามงบประมาณ</t>
  </si>
  <si>
    <t>รวมรายรับทั้งสิ้น</t>
  </si>
  <si>
    <t>0122</t>
  </si>
  <si>
    <t>รวมรายได้ที่รัฐบาลอุดหนุนให้โดยระบุวัตถุประสงค์</t>
  </si>
  <si>
    <t>รายได้รอการรับรู้</t>
  </si>
  <si>
    <t>รายรับ</t>
  </si>
  <si>
    <t>ประจำเดือน  มีนาคม  2553</t>
  </si>
  <si>
    <r>
      <t>รายรับ</t>
    </r>
    <r>
      <rPr>
        <sz val="16"/>
        <rFont val="Angsana New"/>
        <family val="1"/>
      </rPr>
      <t xml:space="preserve">  </t>
    </r>
    <r>
      <rPr>
        <b/>
        <sz val="14"/>
        <rFont val="Angsana New"/>
        <family val="1"/>
      </rPr>
      <t>(</t>
    </r>
    <r>
      <rPr>
        <b/>
        <u val="single"/>
        <sz val="14"/>
        <rFont val="Angsana New"/>
        <family val="1"/>
      </rPr>
      <t>หมายเหตุ 1</t>
    </r>
    <r>
      <rPr>
        <b/>
        <sz val="14"/>
        <rFont val="Angsana New"/>
        <family val="1"/>
      </rPr>
      <t>)</t>
    </r>
  </si>
  <si>
    <t>ประจำเดือน  เมษายน  2553</t>
  </si>
  <si>
    <t>เงินอุดหนุนทั่วไปที่ระบุวัตถุประสงค์-เบี้ยยังชีพผู้สูงอายุฯ</t>
  </si>
  <si>
    <t>เงินอุดหนุนทั่วไปที่ระบุวัตถุประสงค์-เบี้ยความพิการฯ</t>
  </si>
  <si>
    <t>เงินอุดหนุนทั่วไปที่ระบุวัตถุประสงค์-เบี้ยยังชีพความพิการฯ</t>
  </si>
  <si>
    <t>เงินอุดหนุนทั่วไปที่ระบุวัตถุประสงค์-โครงการครอบครัวสัมพันธ์</t>
  </si>
  <si>
    <t>( เม.ย. 53)</t>
  </si>
  <si>
    <t>เงินอุดหนุนทั่วไปที่ระบุวัตถุประสงค์-เบี้ยยังความพิการฯ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</si>
</sst>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sz val="15"/>
      <name val="Angsana New"/>
      <family val="1"/>
    </font>
    <font>
      <b/>
      <sz val="14"/>
      <name val="Angsana New"/>
      <family val="1"/>
    </font>
    <font>
      <b/>
      <sz val="13.5"/>
      <name val="Angsana New"/>
      <family val="1"/>
    </font>
    <font>
      <b/>
      <u val="single"/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double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33" borderId="13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3" fontId="3" fillId="33" borderId="15" xfId="36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4" fontId="3" fillId="0" borderId="0" xfId="0" applyNumberFormat="1" applyFont="1" applyAlignment="1">
      <alignment/>
    </xf>
    <xf numFmtId="49" fontId="3" fillId="33" borderId="0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9" fontId="3" fillId="33" borderId="2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9" fontId="3" fillId="33" borderId="27" xfId="0" applyNumberFormat="1" applyFont="1" applyFill="1" applyBorder="1" applyAlignment="1">
      <alignment horizontal="center"/>
    </xf>
    <xf numFmtId="4" fontId="3" fillId="33" borderId="27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36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" fontId="3" fillId="0" borderId="15" xfId="36" applyNumberFormat="1" applyFont="1" applyFill="1" applyBorder="1" applyAlignment="1">
      <alignment horizontal="right"/>
    </xf>
    <xf numFmtId="4" fontId="3" fillId="0" borderId="15" xfId="36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" fontId="3" fillId="0" borderId="0" xfId="36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3" fontId="3" fillId="33" borderId="13" xfId="36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shrinkToFit="1"/>
    </xf>
    <xf numFmtId="0" fontId="3" fillId="33" borderId="14" xfId="0" applyFont="1" applyFill="1" applyBorder="1" applyAlignment="1">
      <alignment shrinkToFit="1"/>
    </xf>
    <xf numFmtId="0" fontId="8" fillId="33" borderId="15" xfId="0" applyFont="1" applyFill="1" applyBorder="1" applyAlignment="1">
      <alignment/>
    </xf>
    <xf numFmtId="43" fontId="3" fillId="33" borderId="27" xfId="36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5" xfId="38" applyNumberFormat="1" applyFont="1" applyFill="1" applyBorder="1" applyAlignment="1">
      <alignment/>
    </xf>
    <xf numFmtId="4" fontId="4" fillId="0" borderId="28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49" fontId="4" fillId="33" borderId="19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43" fontId="3" fillId="33" borderId="14" xfId="36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8" fillId="33" borderId="24" xfId="47" applyFont="1" applyFill="1" applyBorder="1">
      <alignment/>
      <protection/>
    </xf>
    <xf numFmtId="4" fontId="3" fillId="34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horizontal="center" vertical="center"/>
    </xf>
    <xf numFmtId="43" fontId="3" fillId="0" borderId="15" xfId="36" applyFont="1" applyFill="1" applyBorder="1" applyAlignment="1">
      <alignment/>
    </xf>
    <xf numFmtId="43" fontId="3" fillId="33" borderId="11" xfId="36" applyFont="1" applyFill="1" applyBorder="1" applyAlignment="1">
      <alignment/>
    </xf>
    <xf numFmtId="0" fontId="11" fillId="33" borderId="25" xfId="0" applyFont="1" applyFill="1" applyBorder="1" applyAlignment="1">
      <alignment shrinkToFit="1"/>
    </xf>
    <xf numFmtId="0" fontId="3" fillId="33" borderId="24" xfId="0" applyFont="1" applyFill="1" applyBorder="1" applyAlignment="1">
      <alignment shrinkToFit="1"/>
    </xf>
    <xf numFmtId="43" fontId="3" fillId="0" borderId="11" xfId="36" applyFont="1" applyFill="1" applyBorder="1" applyAlignment="1">
      <alignment/>
    </xf>
    <xf numFmtId="43" fontId="3" fillId="0" borderId="0" xfId="36" applyFont="1" applyAlignment="1">
      <alignment/>
    </xf>
    <xf numFmtId="43" fontId="4" fillId="0" borderId="0" xfId="36" applyFont="1" applyAlignment="1">
      <alignment/>
    </xf>
    <xf numFmtId="43" fontId="4" fillId="0" borderId="0" xfId="36" applyFont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Alignment="1">
      <alignment horizontal="center" vertical="center"/>
      <protection/>
    </xf>
    <xf numFmtId="43" fontId="12" fillId="0" borderId="10" xfId="39" applyFont="1" applyFill="1" applyBorder="1" applyAlignment="1">
      <alignment horizontal="center" vertical="center"/>
    </xf>
    <xf numFmtId="43" fontId="12" fillId="0" borderId="12" xfId="39" applyFont="1" applyFill="1" applyBorder="1" applyAlignment="1">
      <alignment horizontal="center" vertical="center"/>
    </xf>
    <xf numFmtId="0" fontId="12" fillId="0" borderId="20" xfId="47" applyFont="1" applyFill="1" applyBorder="1" applyAlignment="1">
      <alignment vertical="center"/>
      <protection/>
    </xf>
    <xf numFmtId="0" fontId="12" fillId="0" borderId="34" xfId="47" applyFont="1" applyFill="1" applyBorder="1" applyAlignment="1">
      <alignment horizontal="center" vertical="center"/>
      <protection/>
    </xf>
    <xf numFmtId="0" fontId="12" fillId="0" borderId="35" xfId="47" applyFont="1" applyFill="1" applyBorder="1" applyAlignment="1">
      <alignment horizontal="center" vertical="center"/>
      <protection/>
    </xf>
    <xf numFmtId="0" fontId="12" fillId="0" borderId="10" xfId="47" applyFont="1" applyFill="1" applyBorder="1" applyAlignment="1">
      <alignment horizontal="center" vertical="center"/>
      <protection/>
    </xf>
    <xf numFmtId="43" fontId="12" fillId="0" borderId="10" xfId="39" applyFont="1" applyFill="1" applyBorder="1" applyAlignment="1">
      <alignment horizontal="center" vertical="center" shrinkToFit="1"/>
    </xf>
    <xf numFmtId="0" fontId="8" fillId="0" borderId="0" xfId="47" applyFont="1" applyFill="1" applyBorder="1" applyAlignment="1">
      <alignment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16" xfId="47" applyFont="1" applyFill="1" applyBorder="1" applyAlignment="1">
      <alignment vertical="center"/>
      <protection/>
    </xf>
    <xf numFmtId="0" fontId="14" fillId="0" borderId="0" xfId="47" applyFont="1" applyFill="1" applyBorder="1" applyAlignment="1">
      <alignment horizontal="left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31" xfId="47" applyFont="1" applyFill="1" applyBorder="1" applyAlignment="1">
      <alignment horizontal="center" vertical="center"/>
      <protection/>
    </xf>
    <xf numFmtId="0" fontId="12" fillId="0" borderId="11" xfId="47" applyFont="1" applyFill="1" applyBorder="1" applyAlignment="1">
      <alignment horizontal="center" vertical="center"/>
      <protection/>
    </xf>
    <xf numFmtId="43" fontId="12" fillId="0" borderId="11" xfId="39" applyFont="1" applyFill="1" applyBorder="1" applyAlignment="1">
      <alignment horizontal="center" vertical="center"/>
    </xf>
    <xf numFmtId="43" fontId="12" fillId="0" borderId="11" xfId="39" applyFont="1" applyFill="1" applyBorder="1" applyAlignment="1">
      <alignment horizontal="center" vertical="center" shrinkToFit="1"/>
    </xf>
    <xf numFmtId="0" fontId="8" fillId="0" borderId="17" xfId="47" applyFont="1" applyFill="1" applyBorder="1">
      <alignment/>
      <protection/>
    </xf>
    <xf numFmtId="0" fontId="8" fillId="0" borderId="36" xfId="47" applyFont="1" applyFill="1" applyBorder="1" applyAlignment="1">
      <alignment horizontal="left"/>
      <protection/>
    </xf>
    <xf numFmtId="0" fontId="8" fillId="0" borderId="36" xfId="47" applyFont="1" applyFill="1" applyBorder="1" applyAlignment="1">
      <alignment/>
      <protection/>
    </xf>
    <xf numFmtId="0" fontId="8" fillId="0" borderId="24" xfId="47" applyFont="1" applyFill="1" applyBorder="1" applyAlignment="1">
      <alignment/>
      <protection/>
    </xf>
    <xf numFmtId="49" fontId="8" fillId="0" borderId="13" xfId="47" applyNumberFormat="1" applyFont="1" applyFill="1" applyBorder="1" applyAlignment="1">
      <alignment horizontal="center"/>
      <protection/>
    </xf>
    <xf numFmtId="43" fontId="8" fillId="0" borderId="13" xfId="39" applyFont="1" applyFill="1" applyBorder="1" applyAlignment="1">
      <alignment horizontal="center"/>
    </xf>
    <xf numFmtId="43" fontId="8" fillId="0" borderId="13" xfId="39" applyFont="1" applyFill="1" applyBorder="1" applyAlignment="1">
      <alignment horizontal="center" shrinkToFit="1"/>
    </xf>
    <xf numFmtId="4" fontId="8" fillId="0" borderId="0" xfId="47" applyNumberFormat="1" applyFont="1" applyFill="1" applyBorder="1">
      <alignment/>
      <protection/>
    </xf>
    <xf numFmtId="0" fontId="8" fillId="0" borderId="0" xfId="47" applyFont="1" applyFill="1" applyBorder="1">
      <alignment/>
      <protection/>
    </xf>
    <xf numFmtId="0" fontId="8" fillId="0" borderId="0" xfId="47" applyFont="1" applyFill="1">
      <alignment/>
      <protection/>
    </xf>
    <xf numFmtId="0" fontId="8" fillId="0" borderId="26" xfId="47" applyFont="1" applyFill="1" applyBorder="1">
      <alignment/>
      <protection/>
    </xf>
    <xf numFmtId="0" fontId="8" fillId="0" borderId="37" xfId="47" applyFont="1" applyFill="1" applyBorder="1" applyAlignment="1">
      <alignment horizontal="left"/>
      <protection/>
    </xf>
    <xf numFmtId="0" fontId="8" fillId="0" borderId="37" xfId="47" applyFont="1" applyFill="1" applyBorder="1" applyAlignment="1">
      <alignment/>
      <protection/>
    </xf>
    <xf numFmtId="0" fontId="8" fillId="0" borderId="25" xfId="47" applyFont="1" applyFill="1" applyBorder="1" applyAlignment="1">
      <alignment/>
      <protection/>
    </xf>
    <xf numFmtId="49" fontId="8" fillId="0" borderId="15" xfId="47" applyNumberFormat="1" applyFont="1" applyFill="1" applyBorder="1" applyAlignment="1">
      <alignment horizontal="center"/>
      <protection/>
    </xf>
    <xf numFmtId="0" fontId="8" fillId="0" borderId="25" xfId="47" applyFont="1" applyFill="1" applyBorder="1" applyAlignment="1">
      <alignment horizontal="left"/>
      <protection/>
    </xf>
    <xf numFmtId="0" fontId="8" fillId="0" borderId="38" xfId="47" applyFont="1" applyFill="1" applyBorder="1">
      <alignment/>
      <protection/>
    </xf>
    <xf numFmtId="0" fontId="8" fillId="0" borderId="39" xfId="47" applyFont="1" applyFill="1" applyBorder="1">
      <alignment/>
      <protection/>
    </xf>
    <xf numFmtId="0" fontId="8" fillId="0" borderId="40" xfId="47" applyFont="1" applyFill="1" applyBorder="1">
      <alignment/>
      <protection/>
    </xf>
    <xf numFmtId="49" fontId="8" fillId="0" borderId="14" xfId="47" applyNumberFormat="1" applyFont="1" applyFill="1" applyBorder="1" applyAlignment="1">
      <alignment horizontal="center"/>
      <protection/>
    </xf>
    <xf numFmtId="49" fontId="12" fillId="0" borderId="21" xfId="47" applyNumberFormat="1" applyFont="1" applyFill="1" applyBorder="1" applyAlignment="1">
      <alignment horizontal="center"/>
      <protection/>
    </xf>
    <xf numFmtId="43" fontId="12" fillId="0" borderId="21" xfId="39" applyFont="1" applyFill="1" applyBorder="1" applyAlignment="1">
      <alignment/>
    </xf>
    <xf numFmtId="43" fontId="12" fillId="0" borderId="21" xfId="39" applyFont="1" applyFill="1" applyBorder="1" applyAlignment="1">
      <alignment shrinkToFit="1"/>
    </xf>
    <xf numFmtId="0" fontId="12" fillId="0" borderId="0" xfId="47" applyFont="1" applyFill="1" applyBorder="1">
      <alignment/>
      <protection/>
    </xf>
    <xf numFmtId="0" fontId="12" fillId="0" borderId="0" xfId="47" applyFont="1" applyFill="1">
      <alignment/>
      <protection/>
    </xf>
    <xf numFmtId="43" fontId="12" fillId="0" borderId="14" xfId="39" applyFont="1" applyFill="1" applyBorder="1" applyAlignment="1">
      <alignment horizontal="center" vertical="center"/>
    </xf>
    <xf numFmtId="43" fontId="12" fillId="0" borderId="14" xfId="39" applyFont="1" applyFill="1" applyBorder="1" applyAlignment="1">
      <alignment horizontal="center" vertical="center" shrinkToFit="1"/>
    </xf>
    <xf numFmtId="0" fontId="8" fillId="0" borderId="24" xfId="47" applyFont="1" applyFill="1" applyBorder="1" applyAlignment="1">
      <alignment horizontal="left"/>
      <protection/>
    </xf>
    <xf numFmtId="0" fontId="8" fillId="0" borderId="39" xfId="47" applyFont="1" applyFill="1" applyBorder="1" applyAlignment="1">
      <alignment/>
      <protection/>
    </xf>
    <xf numFmtId="0" fontId="8" fillId="0" borderId="40" xfId="47" applyFont="1" applyFill="1" applyBorder="1" applyAlignment="1">
      <alignment/>
      <protection/>
    </xf>
    <xf numFmtId="43" fontId="8" fillId="0" borderId="11" xfId="39" applyFont="1" applyFill="1" applyBorder="1" applyAlignment="1">
      <alignment horizontal="center"/>
    </xf>
    <xf numFmtId="43" fontId="8" fillId="0" borderId="11" xfId="39" applyFont="1" applyFill="1" applyBorder="1" applyAlignment="1">
      <alignment horizontal="center" shrinkToFit="1"/>
    </xf>
    <xf numFmtId="43" fontId="12" fillId="0" borderId="21" xfId="39" applyFont="1" applyFill="1" applyBorder="1" applyAlignment="1">
      <alignment horizontal="center"/>
    </xf>
    <xf numFmtId="43" fontId="12" fillId="0" borderId="21" xfId="39" applyFont="1" applyFill="1" applyBorder="1" applyAlignment="1">
      <alignment horizontal="center" shrinkToFit="1"/>
    </xf>
    <xf numFmtId="0" fontId="12" fillId="0" borderId="0" xfId="47" applyFont="1" applyFill="1" applyBorder="1" applyAlignment="1">
      <alignment horizontal="center"/>
      <protection/>
    </xf>
    <xf numFmtId="49" fontId="12" fillId="0" borderId="0" xfId="47" applyNumberFormat="1" applyFont="1" applyFill="1" applyBorder="1" applyAlignment="1">
      <alignment horizontal="center"/>
      <protection/>
    </xf>
    <xf numFmtId="43" fontId="12" fillId="0" borderId="0" xfId="39" applyFont="1" applyFill="1" applyBorder="1" applyAlignment="1">
      <alignment horizontal="center"/>
    </xf>
    <xf numFmtId="43" fontId="12" fillId="0" borderId="0" xfId="39" applyFont="1" applyFill="1" applyBorder="1" applyAlignment="1">
      <alignment horizontal="center" shrinkToFit="1"/>
    </xf>
    <xf numFmtId="0" fontId="8" fillId="0" borderId="38" xfId="47" applyFont="1" applyFill="1" applyBorder="1" applyAlignment="1">
      <alignment vertical="center"/>
      <protection/>
    </xf>
    <xf numFmtId="0" fontId="14" fillId="0" borderId="39" xfId="47" applyFont="1" applyFill="1" applyBorder="1" applyAlignment="1">
      <alignment horizontal="left" vertical="center"/>
      <protection/>
    </xf>
    <xf numFmtId="0" fontId="12" fillId="0" borderId="39" xfId="47" applyFont="1" applyFill="1" applyBorder="1" applyAlignment="1">
      <alignment horizontal="center" vertical="center"/>
      <protection/>
    </xf>
    <xf numFmtId="0" fontId="12" fillId="0" borderId="40" xfId="47" applyFont="1" applyFill="1" applyBorder="1" applyAlignment="1">
      <alignment horizontal="center" vertical="center"/>
      <protection/>
    </xf>
    <xf numFmtId="0" fontId="12" fillId="0" borderId="14" xfId="47" applyFont="1" applyFill="1" applyBorder="1" applyAlignment="1">
      <alignment horizontal="center" vertical="center"/>
      <protection/>
    </xf>
    <xf numFmtId="43" fontId="8" fillId="0" borderId="10" xfId="39" applyFont="1" applyFill="1" applyBorder="1" applyAlignment="1">
      <alignment horizontal="center"/>
    </xf>
    <xf numFmtId="0" fontId="12" fillId="0" borderId="26" xfId="47" applyFont="1" applyFill="1" applyBorder="1">
      <alignment/>
      <protection/>
    </xf>
    <xf numFmtId="49" fontId="12" fillId="0" borderId="15" xfId="47" applyNumberFormat="1" applyFont="1" applyFill="1" applyBorder="1" applyAlignment="1">
      <alignment horizontal="center"/>
      <protection/>
    </xf>
    <xf numFmtId="0" fontId="8" fillId="0" borderId="36" xfId="47" applyFont="1" applyFill="1" applyBorder="1">
      <alignment/>
      <protection/>
    </xf>
    <xf numFmtId="0" fontId="8" fillId="0" borderId="24" xfId="47" applyFont="1" applyFill="1" applyBorder="1">
      <alignment/>
      <protection/>
    </xf>
    <xf numFmtId="0" fontId="8" fillId="0" borderId="37" xfId="47" applyFont="1" applyFill="1" applyBorder="1">
      <alignment/>
      <protection/>
    </xf>
    <xf numFmtId="0" fontId="8" fillId="0" borderId="25" xfId="47" applyFont="1" applyFill="1" applyBorder="1">
      <alignment/>
      <protection/>
    </xf>
    <xf numFmtId="0" fontId="12" fillId="0" borderId="16" xfId="47" applyFont="1" applyFill="1" applyBorder="1" applyAlignment="1">
      <alignment vertical="center"/>
      <protection/>
    </xf>
    <xf numFmtId="0" fontId="8" fillId="0" borderId="16" xfId="47" applyFont="1" applyFill="1" applyBorder="1">
      <alignment/>
      <protection/>
    </xf>
    <xf numFmtId="0" fontId="8" fillId="0" borderId="31" xfId="47" applyFont="1" applyFill="1" applyBorder="1">
      <alignment/>
      <protection/>
    </xf>
    <xf numFmtId="49" fontId="8" fillId="0" borderId="11" xfId="47" applyNumberFormat="1" applyFont="1" applyFill="1" applyBorder="1" applyAlignment="1">
      <alignment horizontal="center"/>
      <protection/>
    </xf>
    <xf numFmtId="43" fontId="12" fillId="0" borderId="10" xfId="39" applyFont="1" applyFill="1" applyBorder="1" applyAlignment="1">
      <alignment/>
    </xf>
    <xf numFmtId="43" fontId="12" fillId="0" borderId="10" xfId="39" applyFont="1" applyFill="1" applyBorder="1" applyAlignment="1">
      <alignment shrinkToFit="1"/>
    </xf>
    <xf numFmtId="0" fontId="12" fillId="0" borderId="41" xfId="47" applyFont="1" applyFill="1" applyBorder="1">
      <alignment/>
      <protection/>
    </xf>
    <xf numFmtId="49" fontId="12" fillId="0" borderId="30" xfId="47" applyNumberFormat="1" applyFont="1" applyFill="1" applyBorder="1" applyAlignment="1">
      <alignment horizontal="center"/>
      <protection/>
    </xf>
    <xf numFmtId="43" fontId="12" fillId="0" borderId="30" xfId="39" applyFont="1" applyFill="1" applyBorder="1" applyAlignment="1">
      <alignment horizontal="center" vertical="center"/>
    </xf>
    <xf numFmtId="43" fontId="12" fillId="0" borderId="30" xfId="39" applyFont="1" applyFill="1" applyBorder="1" applyAlignment="1">
      <alignment horizontal="center" vertical="center" shrinkToFit="1"/>
    </xf>
    <xf numFmtId="43" fontId="12" fillId="0" borderId="16" xfId="39" applyFont="1" applyFill="1" applyBorder="1" applyAlignment="1">
      <alignment horizontal="center" vertical="center"/>
    </xf>
    <xf numFmtId="43" fontId="8" fillId="0" borderId="18" xfId="39" applyFont="1" applyFill="1" applyBorder="1" applyAlignment="1">
      <alignment horizontal="center"/>
    </xf>
    <xf numFmtId="4" fontId="8" fillId="0" borderId="0" xfId="47" applyNumberFormat="1" applyFont="1" applyFill="1" applyBorder="1" applyAlignment="1">
      <alignment vertical="center"/>
      <protection/>
    </xf>
    <xf numFmtId="43" fontId="8" fillId="0" borderId="14" xfId="39" applyFont="1" applyFill="1" applyBorder="1" applyAlignment="1">
      <alignment horizontal="center"/>
    </xf>
    <xf numFmtId="43" fontId="8" fillId="0" borderId="14" xfId="39" applyFont="1" applyFill="1" applyBorder="1" applyAlignment="1">
      <alignment horizontal="center" shrinkToFit="1"/>
    </xf>
    <xf numFmtId="49" fontId="8" fillId="0" borderId="10" xfId="47" applyNumberFormat="1" applyFont="1" applyFill="1" applyBorder="1" applyAlignment="1">
      <alignment horizontal="center"/>
      <protection/>
    </xf>
    <xf numFmtId="43" fontId="8" fillId="0" borderId="10" xfId="39" applyFont="1" applyFill="1" applyBorder="1" applyAlignment="1">
      <alignment/>
    </xf>
    <xf numFmtId="43" fontId="8" fillId="0" borderId="10" xfId="39" applyFont="1" applyFill="1" applyBorder="1" applyAlignment="1">
      <alignment shrinkToFit="1"/>
    </xf>
    <xf numFmtId="0" fontId="12" fillId="0" borderId="41" xfId="47" applyFont="1" applyFill="1" applyBorder="1" applyAlignment="1">
      <alignment horizontal="center" vertical="center"/>
      <protection/>
    </xf>
    <xf numFmtId="49" fontId="12" fillId="0" borderId="30" xfId="47" applyNumberFormat="1" applyFont="1" applyFill="1" applyBorder="1" applyAlignment="1">
      <alignment horizontal="center" vertical="center"/>
      <protection/>
    </xf>
    <xf numFmtId="43" fontId="8" fillId="0" borderId="0" xfId="47" applyNumberFormat="1" applyFont="1" applyFill="1" applyBorder="1" applyAlignment="1">
      <alignment horizontal="center" vertical="center"/>
      <protection/>
    </xf>
    <xf numFmtId="4" fontId="8" fillId="0" borderId="0" xfId="39" applyNumberFormat="1" applyFont="1" applyFill="1" applyAlignment="1">
      <alignment horizontal="left"/>
    </xf>
    <xf numFmtId="4" fontId="8" fillId="0" borderId="0" xfId="39" applyNumberFormat="1" applyFont="1" applyFill="1" applyBorder="1" applyAlignment="1">
      <alignment/>
    </xf>
    <xf numFmtId="0" fontId="8" fillId="0" borderId="0" xfId="47" applyFont="1" applyFill="1" applyAlignment="1">
      <alignment horizontal="center"/>
      <protection/>
    </xf>
    <xf numFmtId="43" fontId="8" fillId="0" borderId="0" xfId="39" applyFont="1" applyFill="1" applyAlignment="1">
      <alignment horizontal="center"/>
    </xf>
    <xf numFmtId="43" fontId="8" fillId="0" borderId="0" xfId="39" applyFont="1" applyFill="1" applyAlignment="1">
      <alignment horizontal="center" shrinkToFit="1"/>
    </xf>
    <xf numFmtId="0" fontId="12" fillId="0" borderId="34" xfId="47" applyFont="1" applyFill="1" applyBorder="1" applyAlignment="1">
      <alignment horizontal="center"/>
      <protection/>
    </xf>
    <xf numFmtId="49" fontId="12" fillId="0" borderId="34" xfId="47" applyNumberFormat="1" applyFont="1" applyFill="1" applyBorder="1" applyAlignment="1">
      <alignment horizontal="center"/>
      <protection/>
    </xf>
    <xf numFmtId="43" fontId="12" fillId="0" borderId="34" xfId="39" applyFont="1" applyFill="1" applyBorder="1" applyAlignment="1">
      <alignment/>
    </xf>
    <xf numFmtId="43" fontId="12" fillId="0" borderId="34" xfId="39" applyFont="1" applyFill="1" applyBorder="1" applyAlignment="1">
      <alignment shrinkToFit="1"/>
    </xf>
    <xf numFmtId="43" fontId="12" fillId="0" borderId="0" xfId="39" applyFont="1" applyFill="1" applyBorder="1" applyAlignment="1">
      <alignment/>
    </xf>
    <xf numFmtId="43" fontId="12" fillId="0" borderId="0" xfId="39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21" xfId="0" applyNumberFormat="1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7" fontId="12" fillId="0" borderId="21" xfId="39" applyNumberFormat="1" applyFont="1" applyFill="1" applyBorder="1" applyAlignment="1">
      <alignment horizontal="center" vertical="center" shrinkToFit="1"/>
    </xf>
    <xf numFmtId="0" fontId="8" fillId="33" borderId="44" xfId="47" applyFont="1" applyFill="1" applyBorder="1" applyAlignment="1">
      <alignment horizontal="left" shrinkToFit="1"/>
      <protection/>
    </xf>
    <xf numFmtId="0" fontId="8" fillId="33" borderId="43" xfId="47" applyFont="1" applyFill="1" applyBorder="1" applyAlignment="1">
      <alignment horizontal="left" shrinkToFit="1"/>
      <protection/>
    </xf>
    <xf numFmtId="0" fontId="12" fillId="0" borderId="45" xfId="47" applyFont="1" applyFill="1" applyBorder="1" applyAlignment="1">
      <alignment horizontal="center" vertical="center"/>
      <protection/>
    </xf>
    <xf numFmtId="0" fontId="12" fillId="0" borderId="46" xfId="47" applyFont="1" applyFill="1" applyBorder="1" applyAlignment="1">
      <alignment horizontal="center" vertical="center"/>
      <protection/>
    </xf>
    <xf numFmtId="0" fontId="12" fillId="0" borderId="21" xfId="47" applyFont="1" applyFill="1" applyBorder="1" applyAlignment="1">
      <alignment horizontal="center" vertical="center"/>
      <protection/>
    </xf>
    <xf numFmtId="4" fontId="12" fillId="0" borderId="21" xfId="39" applyNumberFormat="1" applyFont="1" applyFill="1" applyBorder="1" applyAlignment="1">
      <alignment horizontal="center" vertical="center"/>
    </xf>
    <xf numFmtId="0" fontId="12" fillId="0" borderId="22" xfId="47" applyFont="1" applyFill="1" applyBorder="1" applyAlignment="1">
      <alignment horizontal="center"/>
      <protection/>
    </xf>
    <xf numFmtId="0" fontId="12" fillId="0" borderId="47" xfId="47" applyFont="1" applyFill="1" applyBorder="1" applyAlignment="1">
      <alignment horizontal="center"/>
      <protection/>
    </xf>
    <xf numFmtId="0" fontId="12" fillId="0" borderId="23" xfId="47" applyFont="1" applyFill="1" applyBorder="1" applyAlignment="1">
      <alignment horizontal="center"/>
      <protection/>
    </xf>
    <xf numFmtId="0" fontId="12" fillId="0" borderId="45" xfId="47" applyFont="1" applyFill="1" applyBorder="1" applyAlignment="1">
      <alignment horizontal="center"/>
      <protection/>
    </xf>
    <xf numFmtId="0" fontId="12" fillId="0" borderId="46" xfId="47" applyFont="1" applyFill="1" applyBorder="1" applyAlignment="1">
      <alignment horizontal="center"/>
      <protection/>
    </xf>
    <xf numFmtId="0" fontId="8" fillId="0" borderId="22" xfId="47" applyFont="1" applyFill="1" applyBorder="1" applyAlignment="1">
      <alignment horizontal="left"/>
      <protection/>
    </xf>
    <xf numFmtId="0" fontId="8" fillId="0" borderId="47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left"/>
      <protection/>
    </xf>
    <xf numFmtId="0" fontId="12" fillId="0" borderId="37" xfId="47" applyFont="1" applyFill="1" applyBorder="1" applyAlignment="1">
      <alignment horizontal="center"/>
      <protection/>
    </xf>
    <xf numFmtId="0" fontId="12" fillId="0" borderId="25" xfId="47" applyFont="1" applyFill="1" applyBorder="1" applyAlignment="1">
      <alignment horizontal="center"/>
      <protection/>
    </xf>
    <xf numFmtId="0" fontId="12" fillId="0" borderId="21" xfId="47" applyFont="1" applyFill="1" applyBorder="1" applyAlignment="1">
      <alignment horizont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19" xfId="47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104775</xdr:rowOff>
    </xdr:from>
    <xdr:to>
      <xdr:col>16</xdr:col>
      <xdr:colOff>28575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01025" y="371475"/>
          <a:ext cx="14954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.%20&#3619;&#3634;&#3618;&#3591;&#3634;&#3609;&#3619;&#3633;&#3610;%20-%20&#3592;&#3656;&#3634;&#3618;&#3648;&#3591;&#3636;&#3609;&#3626;&#3604;%20%20&#3611;&#3619;&#3632;&#3592;&#3635;&#3648;&#3604;&#3639;&#3629;&#3609;%20%20&#3617;&#3637;&#3609;&#3634;&#3588;&#3617;%20%2025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7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48;&#3617;.&#3618;.%20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  <sheetName val="หมายเหตุประกอบ 1 "/>
      <sheetName val="หมายเหตุประกอบ 1  (ก.พ.53)"/>
    </sheetNames>
    <sheetDataSet>
      <sheetData sheetId="0">
        <row r="11">
          <cell r="B11">
            <v>249596.46</v>
          </cell>
        </row>
        <row r="12">
          <cell r="B12">
            <v>119073</v>
          </cell>
        </row>
        <row r="13">
          <cell r="B13">
            <v>14308.22</v>
          </cell>
        </row>
        <row r="14">
          <cell r="B14">
            <v>52060</v>
          </cell>
        </row>
        <row r="15">
          <cell r="B15">
            <v>5593507.49</v>
          </cell>
        </row>
        <row r="16">
          <cell r="B16">
            <v>5561900</v>
          </cell>
        </row>
        <row r="18">
          <cell r="B18">
            <v>50676</v>
          </cell>
        </row>
        <row r="19">
          <cell r="B19">
            <v>1309500</v>
          </cell>
        </row>
        <row r="20">
          <cell r="B20">
            <v>146996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120</v>
          </cell>
        </row>
        <row r="28">
          <cell r="B28">
            <v>35279</v>
          </cell>
        </row>
        <row r="29">
          <cell r="B29">
            <v>17950.9</v>
          </cell>
        </row>
        <row r="30">
          <cell r="B30">
            <v>1616.85</v>
          </cell>
        </row>
        <row r="31">
          <cell r="B31">
            <v>1938.4299999999998</v>
          </cell>
        </row>
        <row r="32">
          <cell r="B32">
            <v>0</v>
          </cell>
        </row>
        <row r="33">
          <cell r="B33">
            <v>75160</v>
          </cell>
        </row>
        <row r="34">
          <cell r="B34">
            <v>12000</v>
          </cell>
        </row>
        <row r="35">
          <cell r="B35">
            <v>308400</v>
          </cell>
        </row>
        <row r="36">
          <cell r="B36">
            <v>31941.5</v>
          </cell>
        </row>
        <row r="37">
          <cell r="B37">
            <v>260077.96</v>
          </cell>
        </row>
        <row r="38">
          <cell r="B38">
            <v>900</v>
          </cell>
        </row>
        <row r="39">
          <cell r="B39">
            <v>3218</v>
          </cell>
        </row>
        <row r="40">
          <cell r="B40">
            <v>61422.51</v>
          </cell>
        </row>
        <row r="41">
          <cell r="B41">
            <v>57700</v>
          </cell>
        </row>
      </sheetData>
      <sheetData sheetId="1">
        <row r="5">
          <cell r="B5">
            <v>1400690</v>
          </cell>
        </row>
        <row r="6">
          <cell r="B6">
            <v>1410309</v>
          </cell>
        </row>
        <row r="7">
          <cell r="B7">
            <v>766445</v>
          </cell>
        </row>
        <row r="8">
          <cell r="B8">
            <v>459444</v>
          </cell>
        </row>
        <row r="9">
          <cell r="B9">
            <v>937668.8300000001</v>
          </cell>
        </row>
        <row r="10">
          <cell r="B10">
            <v>497242.4</v>
          </cell>
        </row>
        <row r="11">
          <cell r="B11">
            <v>75980.34999999999</v>
          </cell>
        </row>
        <row r="12">
          <cell r="B12">
            <v>828574</v>
          </cell>
        </row>
        <row r="13">
          <cell r="B13">
            <v>158734</v>
          </cell>
        </row>
        <row r="14">
          <cell r="B14">
            <v>0</v>
          </cell>
        </row>
        <row r="15">
          <cell r="B15">
            <v>116064</v>
          </cell>
        </row>
        <row r="17">
          <cell r="B17">
            <v>21910</v>
          </cell>
        </row>
        <row r="18">
          <cell r="B18">
            <v>0</v>
          </cell>
        </row>
        <row r="19">
          <cell r="B19">
            <v>469006.5</v>
          </cell>
        </row>
        <row r="20">
          <cell r="B20">
            <v>0</v>
          </cell>
        </row>
        <row r="21">
          <cell r="B21">
            <v>25833.52</v>
          </cell>
        </row>
        <row r="22">
          <cell r="B22">
            <v>10274.4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75160</v>
          </cell>
        </row>
        <row r="27">
          <cell r="B27">
            <v>12000</v>
          </cell>
        </row>
        <row r="28">
          <cell r="B28">
            <v>308400</v>
          </cell>
        </row>
        <row r="29">
          <cell r="B29">
            <v>31941.5</v>
          </cell>
        </row>
        <row r="30">
          <cell r="B30">
            <v>158004.12</v>
          </cell>
        </row>
        <row r="31">
          <cell r="B31">
            <v>743850</v>
          </cell>
        </row>
        <row r="32">
          <cell r="B32">
            <v>849000</v>
          </cell>
        </row>
        <row r="33">
          <cell r="B33">
            <v>34440</v>
          </cell>
        </row>
        <row r="39">
          <cell r="F39">
            <v>17575226.79000001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4"/>
      <sheetName val="02.04"/>
      <sheetName val="05.04 "/>
      <sheetName val="07.04  "/>
      <sheetName val="08.04  "/>
      <sheetName val="09.04  "/>
      <sheetName val="12.04   "/>
      <sheetName val="19.04  "/>
      <sheetName val="20.04 "/>
      <sheetName val="21.04 "/>
      <sheetName val="22.04  "/>
      <sheetName val="23.04  "/>
      <sheetName val="26.04   "/>
      <sheetName val="27.04  "/>
      <sheetName val="28.04  "/>
      <sheetName val="29.04  "/>
      <sheetName val="30.04"/>
    </sheetNames>
    <sheetDataSet>
      <sheetData sheetId="16">
        <row r="29">
          <cell r="H29">
            <v>16478899.590000011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18.7109375" style="32" customWidth="1"/>
    <col min="2" max="2" width="18.7109375" style="53" customWidth="1"/>
    <col min="3" max="3" width="45.7109375" style="54" customWidth="1"/>
    <col min="4" max="4" width="10.28125" style="55" customWidth="1"/>
    <col min="5" max="5" width="18.7109375" style="53" customWidth="1"/>
    <col min="6" max="6" width="9.140625" style="2" customWidth="1"/>
    <col min="7" max="7" width="12.28125" style="142" bestFit="1" customWidth="1"/>
    <col min="8" max="16384" width="9.140625" style="1" customWidth="1"/>
  </cols>
  <sheetData>
    <row r="1" spans="1:6" ht="26.25">
      <c r="A1" s="245" t="s">
        <v>0</v>
      </c>
      <c r="B1" s="245"/>
      <c r="C1" s="245"/>
      <c r="D1" s="245"/>
      <c r="E1" s="245"/>
      <c r="F1" s="1"/>
    </row>
    <row r="2" spans="1:5" ht="26.25">
      <c r="A2" s="245" t="s">
        <v>1</v>
      </c>
      <c r="B2" s="245"/>
      <c r="C2" s="245"/>
      <c r="D2" s="245"/>
      <c r="E2" s="245"/>
    </row>
    <row r="3" spans="1:5" ht="26.25">
      <c r="A3" s="245" t="s">
        <v>2</v>
      </c>
      <c r="B3" s="245"/>
      <c r="C3" s="245"/>
      <c r="D3" s="245"/>
      <c r="E3" s="245"/>
    </row>
    <row r="4" spans="1:5" ht="23.25">
      <c r="A4" s="246" t="s">
        <v>173</v>
      </c>
      <c r="B4" s="246"/>
      <c r="C4" s="246"/>
      <c r="D4" s="246"/>
      <c r="E4" s="246"/>
    </row>
    <row r="5" spans="1:7" s="8" customFormat="1" ht="15.75" customHeight="1">
      <c r="A5" s="3"/>
      <c r="B5" s="4"/>
      <c r="C5" s="5"/>
      <c r="D5" s="6"/>
      <c r="E5" s="4"/>
      <c r="F5" s="7"/>
      <c r="G5" s="143"/>
    </row>
    <row r="6" spans="1:7" s="11" customFormat="1" ht="23.25">
      <c r="A6" s="247" t="s">
        <v>3</v>
      </c>
      <c r="B6" s="247"/>
      <c r="C6" s="248" t="s">
        <v>4</v>
      </c>
      <c r="D6" s="9" t="s">
        <v>5</v>
      </c>
      <c r="E6" s="13" t="s">
        <v>6</v>
      </c>
      <c r="F6" s="10"/>
      <c r="G6" s="144"/>
    </row>
    <row r="7" spans="1:7" s="11" customFormat="1" ht="23.25">
      <c r="A7" s="12" t="s">
        <v>7</v>
      </c>
      <c r="B7" s="13" t="s">
        <v>8</v>
      </c>
      <c r="C7" s="248"/>
      <c r="D7" s="14" t="s">
        <v>9</v>
      </c>
      <c r="E7" s="133" t="s">
        <v>8</v>
      </c>
      <c r="F7" s="10"/>
      <c r="G7" s="144"/>
    </row>
    <row r="8" spans="1:7" s="11" customFormat="1" ht="23.25">
      <c r="A8" s="15" t="s">
        <v>10</v>
      </c>
      <c r="B8" s="16" t="s">
        <v>10</v>
      </c>
      <c r="C8" s="248"/>
      <c r="D8" s="17"/>
      <c r="E8" s="16" t="s">
        <v>10</v>
      </c>
      <c r="F8" s="10"/>
      <c r="G8" s="144"/>
    </row>
    <row r="9" spans="1:7" s="8" customFormat="1" ht="23.25">
      <c r="A9" s="18"/>
      <c r="B9" s="124">
        <f>'[1]หน้า 2  '!$F$46</f>
        <v>13000856.09000001</v>
      </c>
      <c r="C9" s="19" t="s">
        <v>11</v>
      </c>
      <c r="D9" s="20"/>
      <c r="E9" s="124">
        <f>+'[2]หน้า 2 '!$F$39</f>
        <v>17575226.79000001</v>
      </c>
      <c r="F9" s="7"/>
      <c r="G9" s="143"/>
    </row>
    <row r="10" spans="1:5" ht="23.25">
      <c r="A10" s="21"/>
      <c r="B10" s="22"/>
      <c r="C10" s="23" t="s">
        <v>172</v>
      </c>
      <c r="D10" s="24"/>
      <c r="E10" s="25"/>
    </row>
    <row r="11" spans="1:5" ht="23.25">
      <c r="A11" s="26">
        <f>+'หมายเหตุประกอบ 1 '!H13</f>
        <v>257440</v>
      </c>
      <c r="B11" s="27">
        <f>'[2]หน้า 1'!B11+E11</f>
        <v>329528.73</v>
      </c>
      <c r="C11" s="28" t="s">
        <v>13</v>
      </c>
      <c r="D11" s="24" t="s">
        <v>14</v>
      </c>
      <c r="E11" s="22">
        <f>+'หมายเหตุประกอบ 1 '!O13</f>
        <v>79932.26999999999</v>
      </c>
    </row>
    <row r="12" spans="1:5" ht="23.25">
      <c r="A12" s="29">
        <f>+'หมายเหตุประกอบ 1 '!H22</f>
        <v>175900</v>
      </c>
      <c r="B12" s="27">
        <f>'[2]หน้า 1'!B12+E12</f>
        <v>121233</v>
      </c>
      <c r="C12" s="28" t="s">
        <v>15</v>
      </c>
      <c r="D12" s="24" t="s">
        <v>16</v>
      </c>
      <c r="E12" s="22">
        <f>+'หมายเหตุประกอบ 1 '!O22</f>
        <v>2160</v>
      </c>
    </row>
    <row r="13" spans="1:5" ht="23.25">
      <c r="A13" s="26">
        <f>+'หมายเหตุประกอบ 1 '!H32</f>
        <v>156000</v>
      </c>
      <c r="B13" s="27">
        <f>'[2]หน้า 1'!B13+E13</f>
        <v>14308.22</v>
      </c>
      <c r="C13" s="28" t="s">
        <v>17</v>
      </c>
      <c r="D13" s="24" t="s">
        <v>18</v>
      </c>
      <c r="E13" s="22">
        <f>+'หมายเหตุประกอบ 1 '!O32</f>
        <v>0</v>
      </c>
    </row>
    <row r="14" spans="1:5" ht="23.25">
      <c r="A14" s="26">
        <f>+'หมายเหตุประกอบ 1 '!H37</f>
        <v>83000</v>
      </c>
      <c r="B14" s="27">
        <f>'[2]หน้า 1'!B14+E14</f>
        <v>52160</v>
      </c>
      <c r="C14" s="28" t="s">
        <v>19</v>
      </c>
      <c r="D14" s="24" t="s">
        <v>20</v>
      </c>
      <c r="E14" s="100">
        <f>+'หมายเหตุประกอบ 1 '!O37</f>
        <v>100</v>
      </c>
    </row>
    <row r="15" spans="1:5" ht="23.25">
      <c r="A15" s="26">
        <f>+'หมายเหตุประกอบ 1 '!H50</f>
        <v>9841160</v>
      </c>
      <c r="B15" s="27">
        <f>'[2]หน้า 1'!B15+E15+148025.53</f>
        <v>6196429.220000001</v>
      </c>
      <c r="C15" s="28" t="s">
        <v>21</v>
      </c>
      <c r="D15" s="24" t="s">
        <v>22</v>
      </c>
      <c r="E15" s="22">
        <f>+'หมายเหตุประกอบ 1 '!O50</f>
        <v>454896.19999999995</v>
      </c>
    </row>
    <row r="16" spans="1:5" ht="23.25">
      <c r="A16" s="26">
        <f>+'หมายเหตุประกอบ 1 '!H58</f>
        <v>7154000</v>
      </c>
      <c r="B16" s="27">
        <f>'[2]หน้า 1'!B16+E16</f>
        <v>5561900</v>
      </c>
      <c r="C16" s="28" t="s">
        <v>23</v>
      </c>
      <c r="D16" s="24" t="s">
        <v>24</v>
      </c>
      <c r="E16" s="22">
        <f>+'หมายเหตุประกอบ 1 '!O58</f>
        <v>0</v>
      </c>
    </row>
    <row r="17" spans="1:7" s="8" customFormat="1" ht="24" thickBot="1">
      <c r="A17" s="121">
        <f>SUM(A11:A16)</f>
        <v>17667500</v>
      </c>
      <c r="B17" s="102">
        <f>SUM(B11:B16)</f>
        <v>12275559.170000002</v>
      </c>
      <c r="C17" s="122"/>
      <c r="D17" s="123"/>
      <c r="E17" s="102">
        <f>SUM(E11:E16)</f>
        <v>537088.47</v>
      </c>
      <c r="F17" s="7"/>
      <c r="G17" s="143"/>
    </row>
    <row r="18" spans="1:5" ht="24" thickTop="1">
      <c r="A18" s="30"/>
      <c r="B18" s="27">
        <f>'[2]หน้า 1'!B18+E18</f>
        <v>102336</v>
      </c>
      <c r="C18" s="96" t="s">
        <v>94</v>
      </c>
      <c r="D18" s="24"/>
      <c r="E18" s="25">
        <f>+'หมายเหตุประกอบ 1 '!O62</f>
        <v>51660</v>
      </c>
    </row>
    <row r="19" spans="1:5" ht="23.25">
      <c r="A19" s="1"/>
      <c r="B19" s="27">
        <f>'[2]หน้า 1'!B19+E19</f>
        <v>1309500</v>
      </c>
      <c r="C19" s="118" t="s">
        <v>174</v>
      </c>
      <c r="D19" s="93"/>
      <c r="E19" s="50">
        <f>+'หมายเหตุประกอบ 1 '!O64</f>
        <v>0</v>
      </c>
    </row>
    <row r="20" spans="1:5" ht="23.25">
      <c r="A20" s="1"/>
      <c r="B20" s="117">
        <f>+E20</f>
        <v>65000</v>
      </c>
      <c r="C20" s="118" t="s">
        <v>175</v>
      </c>
      <c r="D20" s="93"/>
      <c r="E20" s="50">
        <f>+'หมายเหตุประกอบ 1 '!O65</f>
        <v>65000</v>
      </c>
    </row>
    <row r="21" spans="1:5" ht="23.25">
      <c r="A21" s="1"/>
      <c r="B21" s="117">
        <f>+E21</f>
        <v>20000</v>
      </c>
      <c r="C21" s="118" t="s">
        <v>177</v>
      </c>
      <c r="D21" s="93"/>
      <c r="E21" s="50">
        <f>+'หมายเหตุประกอบ 1 '!O66</f>
        <v>20000</v>
      </c>
    </row>
    <row r="22" spans="1:5" ht="23.25">
      <c r="A22" s="127" t="s">
        <v>25</v>
      </c>
      <c r="B22" s="97">
        <f>'[2]หน้า 1'!$B$20+E22-148025.53</f>
        <v>244746.00000000003</v>
      </c>
      <c r="C22" s="116" t="s">
        <v>169</v>
      </c>
      <c r="D22" s="51"/>
      <c r="E22" s="52">
        <f>+'หมายเหตุประกอบ 1 '!O68-40</f>
        <v>245775.53</v>
      </c>
    </row>
    <row r="23" spans="1:5" ht="24" thickBot="1">
      <c r="A23" s="131">
        <f>+B17-B16</f>
        <v>6713659.170000002</v>
      </c>
      <c r="B23" s="105">
        <f>SUM(B17:B22)</f>
        <v>14017141.170000002</v>
      </c>
      <c r="C23" s="119"/>
      <c r="D23" s="120"/>
      <c r="E23" s="105">
        <f>SUM(E17:E22)</f>
        <v>919524</v>
      </c>
    </row>
    <row r="24" spans="1:5" ht="24" thickTop="1">
      <c r="A24" s="126" t="s">
        <v>26</v>
      </c>
      <c r="B24" s="34"/>
      <c r="C24" s="35"/>
      <c r="D24" s="33"/>
      <c r="E24" s="34"/>
    </row>
    <row r="25" spans="1:5" ht="23.25">
      <c r="A25" s="125">
        <f>SUM(B11:B14)</f>
        <v>517229.94999999995</v>
      </c>
      <c r="B25" s="36"/>
      <c r="C25" s="37"/>
      <c r="D25" s="38" t="s">
        <v>12</v>
      </c>
      <c r="E25" s="36"/>
    </row>
    <row r="26" spans="1:7" ht="23.25">
      <c r="A26" s="39"/>
      <c r="B26" s="40">
        <f>SUM(B27:B43)</f>
        <v>1185262.86</v>
      </c>
      <c r="C26" s="41" t="s">
        <v>27</v>
      </c>
      <c r="D26" s="42"/>
      <c r="E26" s="40">
        <f>SUM(E27:E43)</f>
        <v>317537.70999999996</v>
      </c>
      <c r="G26" s="143">
        <f>SUM(G27:G43)</f>
        <v>240489.88</v>
      </c>
    </row>
    <row r="27" spans="1:7" s="8" customFormat="1" ht="23.25">
      <c r="A27" s="43"/>
      <c r="B27" s="27">
        <f>'[2]หน้า 1'!B25+E27</f>
        <v>0</v>
      </c>
      <c r="C27" s="44" t="s">
        <v>28</v>
      </c>
      <c r="D27" s="45" t="s">
        <v>29</v>
      </c>
      <c r="E27" s="92">
        <v>0</v>
      </c>
      <c r="F27" s="7"/>
      <c r="G27" s="143"/>
    </row>
    <row r="28" spans="1:7" s="8" customFormat="1" ht="23.25">
      <c r="A28" s="43"/>
      <c r="B28" s="27">
        <f>'[2]หน้า 1'!B26+E28</f>
        <v>0</v>
      </c>
      <c r="C28" s="46" t="s">
        <v>30</v>
      </c>
      <c r="D28" s="47"/>
      <c r="E28" s="27">
        <v>0</v>
      </c>
      <c r="F28" s="7"/>
      <c r="G28" s="143"/>
    </row>
    <row r="29" spans="1:7" s="8" customFormat="1" ht="23.25">
      <c r="A29" s="30"/>
      <c r="B29" s="27">
        <f>'[2]หน้า 1'!B27+E29</f>
        <v>3064</v>
      </c>
      <c r="C29" s="31" t="s">
        <v>31</v>
      </c>
      <c r="D29" s="48" t="s">
        <v>32</v>
      </c>
      <c r="E29" s="25">
        <v>2944</v>
      </c>
      <c r="F29" s="7"/>
      <c r="G29" s="143">
        <v>2944</v>
      </c>
    </row>
    <row r="30" spans="1:7" ht="23.25">
      <c r="A30" s="30"/>
      <c r="B30" s="27">
        <f>'[2]หน้า 1'!B28+E30</f>
        <v>185240.55</v>
      </c>
      <c r="C30" s="49" t="s">
        <v>33</v>
      </c>
      <c r="D30" s="24" t="s">
        <v>34</v>
      </c>
      <c r="E30" s="22">
        <v>149961.55</v>
      </c>
      <c r="G30" s="142">
        <v>149961.55</v>
      </c>
    </row>
    <row r="31" spans="1:5" ht="23.25">
      <c r="A31" s="30"/>
      <c r="B31" s="27">
        <f>'[2]หน้า 1'!B29+E31</f>
        <v>28898.730000000003</v>
      </c>
      <c r="C31" s="49" t="s">
        <v>35</v>
      </c>
      <c r="D31" s="24" t="s">
        <v>36</v>
      </c>
      <c r="E31" s="21">
        <v>10947.83</v>
      </c>
    </row>
    <row r="32" spans="1:7" ht="23.25">
      <c r="A32" s="30"/>
      <c r="B32" s="27">
        <f>'[2]หน้า 1'!B30+E32</f>
        <v>2344.48</v>
      </c>
      <c r="C32" s="49" t="s">
        <v>37</v>
      </c>
      <c r="D32" s="24" t="s">
        <v>38</v>
      </c>
      <c r="E32" s="22">
        <v>727.63</v>
      </c>
      <c r="G32" s="142">
        <v>727.63</v>
      </c>
    </row>
    <row r="33" spans="1:7" ht="23.25">
      <c r="A33" s="30"/>
      <c r="B33" s="27">
        <f>'[2]หน้า 1'!B31+E33</f>
        <v>2795.13</v>
      </c>
      <c r="C33" s="49" t="s">
        <v>39</v>
      </c>
      <c r="D33" s="24" t="s">
        <v>40</v>
      </c>
      <c r="E33" s="22">
        <v>856.7</v>
      </c>
      <c r="G33" s="142">
        <v>856.7</v>
      </c>
    </row>
    <row r="34" spans="1:5" ht="23.25">
      <c r="A34" s="30"/>
      <c r="B34" s="27">
        <f>'[2]หน้า 1'!B32+E34</f>
        <v>0</v>
      </c>
      <c r="C34" s="49" t="s">
        <v>41</v>
      </c>
      <c r="D34" s="24" t="s">
        <v>42</v>
      </c>
      <c r="E34" s="22">
        <v>0</v>
      </c>
    </row>
    <row r="35" spans="1:5" ht="23.25">
      <c r="A35" s="30"/>
      <c r="B35" s="27">
        <f>'[2]หน้า 1'!B33+E35</f>
        <v>87760</v>
      </c>
      <c r="C35" s="49" t="s">
        <v>43</v>
      </c>
      <c r="D35" s="24" t="s">
        <v>42</v>
      </c>
      <c r="E35" s="26">
        <v>12600</v>
      </c>
    </row>
    <row r="36" spans="1:5" ht="23.25">
      <c r="A36" s="30"/>
      <c r="B36" s="27">
        <f>'[2]หน้า 1'!B34+E36</f>
        <v>14000</v>
      </c>
      <c r="C36" s="49" t="s">
        <v>44</v>
      </c>
      <c r="D36" s="24" t="s">
        <v>42</v>
      </c>
      <c r="E36" s="26">
        <v>2000</v>
      </c>
    </row>
    <row r="37" spans="1:5" ht="23.25">
      <c r="A37" s="30"/>
      <c r="B37" s="27">
        <f>'[2]หน้า 1'!B35+E37</f>
        <v>351500</v>
      </c>
      <c r="C37" s="28" t="s">
        <v>45</v>
      </c>
      <c r="D37" s="24" t="s">
        <v>42</v>
      </c>
      <c r="E37" s="26">
        <v>43100</v>
      </c>
    </row>
    <row r="38" spans="1:5" ht="23.25">
      <c r="A38" s="30"/>
      <c r="B38" s="27">
        <f>'[2]หน้า 1'!B36+E38</f>
        <v>40341.5</v>
      </c>
      <c r="C38" s="28" t="s">
        <v>46</v>
      </c>
      <c r="D38" s="24" t="s">
        <v>42</v>
      </c>
      <c r="E38" s="26">
        <v>8400</v>
      </c>
    </row>
    <row r="39" spans="1:7" ht="23.25">
      <c r="A39" s="30"/>
      <c r="B39" s="27">
        <f>'[2]หน้า 1'!B37+E39</f>
        <v>345077.95999999996</v>
      </c>
      <c r="C39" s="94" t="s">
        <v>47</v>
      </c>
      <c r="D39" s="24"/>
      <c r="E39" s="22">
        <v>85000</v>
      </c>
      <c r="G39" s="142">
        <v>85000</v>
      </c>
    </row>
    <row r="40" spans="1:7" ht="23.25">
      <c r="A40" s="30"/>
      <c r="B40" s="27">
        <f>'[2]หน้า 1'!B38+E40</f>
        <v>1900</v>
      </c>
      <c r="C40" s="95" t="s">
        <v>48</v>
      </c>
      <c r="D40" s="93"/>
      <c r="E40" s="50">
        <v>1000</v>
      </c>
      <c r="G40" s="142">
        <v>1000</v>
      </c>
    </row>
    <row r="41" spans="1:5" ht="23.25">
      <c r="A41" s="30"/>
      <c r="B41" s="27">
        <f>'[2]หน้า 1'!B39+E41</f>
        <v>3218</v>
      </c>
      <c r="C41" s="94" t="s">
        <v>92</v>
      </c>
      <c r="D41" s="24"/>
      <c r="E41" s="27">
        <v>0</v>
      </c>
    </row>
    <row r="42" spans="1:5" ht="23.25">
      <c r="A42" s="30"/>
      <c r="B42" s="27">
        <f>'[2]หน้า 1'!B40+E42</f>
        <v>61422.51</v>
      </c>
      <c r="C42" s="130" t="s">
        <v>93</v>
      </c>
      <c r="D42" s="24"/>
      <c r="E42" s="27">
        <v>0</v>
      </c>
    </row>
    <row r="43" spans="1:5" ht="23.25">
      <c r="A43" s="30"/>
      <c r="B43" s="27">
        <f>'[2]หน้า 1'!B41+E43</f>
        <v>57700</v>
      </c>
      <c r="C43" s="128" t="s">
        <v>130</v>
      </c>
      <c r="D43" s="129"/>
      <c r="E43" s="97">
        <v>0</v>
      </c>
    </row>
    <row r="44" spans="1:6" s="8" customFormat="1" ht="24" thickBot="1">
      <c r="A44" s="101"/>
      <c r="B44" s="102">
        <f>+B23+B26</f>
        <v>15202404.030000001</v>
      </c>
      <c r="C44" s="103"/>
      <c r="D44" s="104"/>
      <c r="E44" s="105">
        <f>+E23+E26</f>
        <v>1237061.71</v>
      </c>
      <c r="F44" s="7"/>
    </row>
    <row r="45" ht="24" thickTop="1"/>
  </sheetData>
  <sheetProtection/>
  <mergeCells count="6">
    <mergeCell ref="A1:E1"/>
    <mergeCell ref="A2:E2"/>
    <mergeCell ref="A3:E3"/>
    <mergeCell ref="A4:E4"/>
    <mergeCell ref="A6:B6"/>
    <mergeCell ref="C6:C8"/>
  </mergeCells>
  <printOptions/>
  <pageMargins left="0.77" right="0.15748031496062992" top="0.27" bottom="0.1968503937007874" header="0.15748031496062992" footer="0.15748031496062992"/>
  <pageSetup horizontalDpi="600" verticalDpi="600" orientation="portrait" paperSize="9" scale="81" r:id="rId3"/>
  <rowBreaks count="1" manualBreakCount="1">
    <brk id="45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B28">
      <selection activeCell="H36" sqref="H36"/>
    </sheetView>
  </sheetViews>
  <sheetFormatPr defaultColWidth="9.140625" defaultRowHeight="12.75"/>
  <cols>
    <col min="1" max="2" width="18.7109375" style="73" customWidth="1"/>
    <col min="3" max="3" width="3.140625" style="73" customWidth="1"/>
    <col min="4" max="4" width="41.140625" style="85" customWidth="1"/>
    <col min="5" max="5" width="12.7109375" style="90" customWidth="1"/>
    <col min="6" max="6" width="22.8515625" style="73" customWidth="1"/>
    <col min="7" max="7" width="9.140625" style="2" customWidth="1"/>
    <col min="8" max="8" width="16.28125" style="2" customWidth="1"/>
    <col min="9" max="9" width="12.57421875" style="2" customWidth="1"/>
    <col min="10" max="16384" width="9.140625" style="2" customWidth="1"/>
  </cols>
  <sheetData>
    <row r="1" spans="1:8" s="10" customFormat="1" ht="23.25">
      <c r="A1" s="256" t="s">
        <v>3</v>
      </c>
      <c r="B1" s="256"/>
      <c r="C1" s="56"/>
      <c r="D1" s="257" t="s">
        <v>4</v>
      </c>
      <c r="E1" s="57" t="s">
        <v>5</v>
      </c>
      <c r="F1" s="59" t="s">
        <v>6</v>
      </c>
      <c r="H1" s="58"/>
    </row>
    <row r="2" spans="1:8" s="10" customFormat="1" ht="23.25">
      <c r="A2" s="59" t="s">
        <v>7</v>
      </c>
      <c r="B2" s="59" t="s">
        <v>8</v>
      </c>
      <c r="C2" s="60"/>
      <c r="D2" s="258"/>
      <c r="E2" s="61" t="s">
        <v>9</v>
      </c>
      <c r="F2" s="132" t="s">
        <v>8</v>
      </c>
      <c r="H2" s="58"/>
    </row>
    <row r="3" spans="1:8" s="10" customFormat="1" ht="23.25">
      <c r="A3" s="62" t="s">
        <v>10</v>
      </c>
      <c r="B3" s="62" t="s">
        <v>10</v>
      </c>
      <c r="C3" s="63"/>
      <c r="D3" s="64" t="s">
        <v>178</v>
      </c>
      <c r="E3" s="65"/>
      <c r="F3" s="62" t="s">
        <v>10</v>
      </c>
      <c r="H3" s="58"/>
    </row>
    <row r="4" spans="1:8" s="7" customFormat="1" ht="23.25">
      <c r="A4" s="66"/>
      <c r="B4" s="66"/>
      <c r="C4" s="67" t="s">
        <v>49</v>
      </c>
      <c r="D4" s="67"/>
      <c r="E4" s="57"/>
      <c r="F4" s="66"/>
      <c r="H4" s="68"/>
    </row>
    <row r="5" spans="1:8" ht="23.25">
      <c r="A5" s="69">
        <v>3273734</v>
      </c>
      <c r="B5" s="92">
        <f>'[2]หน้า 2 '!B5+F5+187500</f>
        <v>1660474</v>
      </c>
      <c r="C5" s="70"/>
      <c r="D5" s="44" t="s">
        <v>50</v>
      </c>
      <c r="E5" s="45" t="s">
        <v>51</v>
      </c>
      <c r="F5" s="71">
        <v>72284</v>
      </c>
      <c r="H5" s="72"/>
    </row>
    <row r="6" spans="1:8" ht="23.25">
      <c r="A6" s="74">
        <v>4020600</v>
      </c>
      <c r="B6" s="92">
        <f>'[2]หน้า 2 '!B6+F6</f>
        <v>1711979</v>
      </c>
      <c r="C6" s="75"/>
      <c r="D6" s="46" t="s">
        <v>52</v>
      </c>
      <c r="E6" s="76" t="s">
        <v>53</v>
      </c>
      <c r="F6" s="71">
        <v>301670</v>
      </c>
      <c r="H6" s="72"/>
    </row>
    <row r="7" spans="1:8" ht="23.25">
      <c r="A7" s="74">
        <v>1715040</v>
      </c>
      <c r="B7" s="92">
        <f>'[2]หน้า 2 '!B7+F7</f>
        <v>912065</v>
      </c>
      <c r="C7" s="75"/>
      <c r="D7" s="46" t="s">
        <v>54</v>
      </c>
      <c r="E7" s="76" t="s">
        <v>55</v>
      </c>
      <c r="F7" s="77">
        <v>145620</v>
      </c>
      <c r="H7" s="72"/>
    </row>
    <row r="8" spans="1:8" ht="23.25">
      <c r="A8" s="74">
        <v>684200</v>
      </c>
      <c r="B8" s="92">
        <f>'[2]หน้า 2 '!B8+F8</f>
        <v>460619</v>
      </c>
      <c r="C8" s="75"/>
      <c r="D8" s="46" t="s">
        <v>56</v>
      </c>
      <c r="E8" s="76" t="s">
        <v>57</v>
      </c>
      <c r="F8" s="78">
        <v>1175</v>
      </c>
      <c r="H8" s="72"/>
    </row>
    <row r="9" spans="1:8" ht="23.25">
      <c r="A9" s="74">
        <v>2436600</v>
      </c>
      <c r="B9" s="92">
        <f>'[2]หน้า 2 '!B9+F9+20510</f>
        <v>1093583.83</v>
      </c>
      <c r="C9" s="75"/>
      <c r="D9" s="46" t="s">
        <v>58</v>
      </c>
      <c r="E9" s="76" t="s">
        <v>59</v>
      </c>
      <c r="F9" s="78">
        <v>135405</v>
      </c>
      <c r="H9" s="72"/>
    </row>
    <row r="10" spans="1:8" ht="23.25">
      <c r="A10" s="74">
        <v>2001620</v>
      </c>
      <c r="B10" s="92">
        <f>'[2]หน้า 2 '!B10+F10</f>
        <v>692098.66</v>
      </c>
      <c r="C10" s="75"/>
      <c r="D10" s="46" t="s">
        <v>60</v>
      </c>
      <c r="E10" s="76" t="s">
        <v>61</v>
      </c>
      <c r="F10" s="78">
        <v>194856.26</v>
      </c>
      <c r="H10" s="72"/>
    </row>
    <row r="11" spans="1:8" ht="23.25">
      <c r="A11" s="74">
        <v>396000</v>
      </c>
      <c r="B11" s="92">
        <f>'[2]หน้า 2 '!B11+F11</f>
        <v>87868.56</v>
      </c>
      <c r="C11" s="75"/>
      <c r="D11" s="46" t="s">
        <v>62</v>
      </c>
      <c r="E11" s="76" t="s">
        <v>63</v>
      </c>
      <c r="F11" s="78">
        <v>11888.21</v>
      </c>
      <c r="H11" s="72"/>
    </row>
    <row r="12" spans="1:8" ht="23.25">
      <c r="A12" s="74">
        <v>2008000</v>
      </c>
      <c r="B12" s="92">
        <f>'[2]หน้า 2 '!B12+F12</f>
        <v>1005474</v>
      </c>
      <c r="C12" s="75"/>
      <c r="D12" s="46" t="s">
        <v>64</v>
      </c>
      <c r="E12" s="76" t="s">
        <v>65</v>
      </c>
      <c r="F12" s="78">
        <v>176900</v>
      </c>
      <c r="H12" s="72"/>
    </row>
    <row r="13" spans="1:8" ht="23.25">
      <c r="A13" s="74">
        <v>316800</v>
      </c>
      <c r="B13" s="92">
        <f>'[2]หน้า 2 '!B13+F13</f>
        <v>167174</v>
      </c>
      <c r="C13" s="75"/>
      <c r="D13" s="46" t="s">
        <v>66</v>
      </c>
      <c r="E13" s="76" t="s">
        <v>67</v>
      </c>
      <c r="F13" s="78">
        <v>8440</v>
      </c>
      <c r="H13" s="72"/>
    </row>
    <row r="14" spans="1:8" ht="23.25">
      <c r="A14" s="74">
        <v>514126</v>
      </c>
      <c r="B14" s="92">
        <f>'[2]หน้า 2 '!B14+F14</f>
        <v>239000</v>
      </c>
      <c r="C14" s="75"/>
      <c r="D14" s="46" t="s">
        <v>68</v>
      </c>
      <c r="E14" s="76" t="s">
        <v>69</v>
      </c>
      <c r="F14" s="78">
        <v>239000</v>
      </c>
      <c r="H14" s="72"/>
    </row>
    <row r="15" spans="1:8" ht="23.25">
      <c r="A15" s="79">
        <v>300780</v>
      </c>
      <c r="B15" s="92">
        <f>'[2]หน้า 2 '!B15+F15</f>
        <v>116064</v>
      </c>
      <c r="C15" s="75"/>
      <c r="D15" s="46" t="s">
        <v>70</v>
      </c>
      <c r="E15" s="76" t="s">
        <v>71</v>
      </c>
      <c r="F15" s="137">
        <v>0</v>
      </c>
      <c r="H15" s="72"/>
    </row>
    <row r="16" spans="1:8" ht="24" thickBot="1">
      <c r="A16" s="80">
        <f>SUM(A5:A15)</f>
        <v>17667500</v>
      </c>
      <c r="B16" s="80">
        <f>SUM(B5:B15)</f>
        <v>8146400.05</v>
      </c>
      <c r="C16" s="75"/>
      <c r="D16" s="46"/>
      <c r="E16" s="76"/>
      <c r="F16" s="80">
        <f>SUM(F5:F15)</f>
        <v>1287238.47</v>
      </c>
      <c r="H16" s="72"/>
    </row>
    <row r="17" spans="1:8" ht="24" thickTop="1">
      <c r="A17" s="69"/>
      <c r="B17" s="92">
        <f>'[2]หน้า 2 '!B17+F17-187500-137500-20510</f>
        <v>7956</v>
      </c>
      <c r="C17" s="75"/>
      <c r="D17" s="46" t="s">
        <v>48</v>
      </c>
      <c r="E17" s="76" t="s">
        <v>72</v>
      </c>
      <c r="F17" s="98">
        <v>331556</v>
      </c>
      <c r="H17" s="72"/>
    </row>
    <row r="18" spans="1:8" ht="23.25">
      <c r="A18" s="74"/>
      <c r="B18" s="92">
        <f>'[2]หน้า 2 '!B18+F18</f>
        <v>0</v>
      </c>
      <c r="C18" s="75"/>
      <c r="D18" s="46" t="s">
        <v>28</v>
      </c>
      <c r="E18" s="76" t="s">
        <v>29</v>
      </c>
      <c r="F18" s="137">
        <v>0</v>
      </c>
      <c r="H18" s="72"/>
    </row>
    <row r="19" spans="1:8" ht="23.25">
      <c r="A19" s="74"/>
      <c r="B19" s="92">
        <f>'[2]หน้า 2 '!B19+F19</f>
        <v>1056006.5</v>
      </c>
      <c r="C19" s="75"/>
      <c r="D19" s="46" t="s">
        <v>31</v>
      </c>
      <c r="E19" s="76" t="s">
        <v>32</v>
      </c>
      <c r="F19" s="78">
        <v>587000</v>
      </c>
      <c r="H19" s="72"/>
    </row>
    <row r="20" spans="1:8" ht="23.25">
      <c r="A20" s="74"/>
      <c r="B20" s="92">
        <f>'[2]หน้า 2 '!B20+F20-12500</f>
        <v>0</v>
      </c>
      <c r="C20" s="75"/>
      <c r="D20" s="46" t="s">
        <v>73</v>
      </c>
      <c r="E20" s="76" t="s">
        <v>74</v>
      </c>
      <c r="F20" s="78">
        <v>12500</v>
      </c>
      <c r="H20" s="72"/>
    </row>
    <row r="21" spans="1:8" ht="23.25">
      <c r="A21" s="74"/>
      <c r="B21" s="92">
        <f>'[2]หน้า 2 '!B21+F21</f>
        <v>25833.52</v>
      </c>
      <c r="C21" s="75"/>
      <c r="D21" s="46" t="s">
        <v>33</v>
      </c>
      <c r="E21" s="76" t="s">
        <v>34</v>
      </c>
      <c r="F21" s="141">
        <v>0</v>
      </c>
      <c r="H21" s="72"/>
    </row>
    <row r="22" spans="1:8" ht="23.25">
      <c r="A22" s="74"/>
      <c r="B22" s="92">
        <f>'[2]หน้า 2 '!B22+F22</f>
        <v>14682.38</v>
      </c>
      <c r="C22" s="75"/>
      <c r="D22" s="46" t="s">
        <v>35</v>
      </c>
      <c r="E22" s="76" t="s">
        <v>36</v>
      </c>
      <c r="F22" s="78">
        <v>4407.98</v>
      </c>
      <c r="H22" s="72"/>
    </row>
    <row r="23" spans="1:8" ht="23.25">
      <c r="A23" s="74"/>
      <c r="B23" s="92">
        <f>'[2]หน้า 2 '!B23+F23</f>
        <v>0</v>
      </c>
      <c r="C23" s="75"/>
      <c r="D23" s="46" t="s">
        <v>37</v>
      </c>
      <c r="E23" s="76" t="s">
        <v>38</v>
      </c>
      <c r="F23" s="137">
        <v>0</v>
      </c>
      <c r="H23" s="72"/>
    </row>
    <row r="24" spans="1:8" ht="23.25">
      <c r="A24" s="74"/>
      <c r="B24" s="92">
        <f>'[2]หน้า 2 '!B24+F24</f>
        <v>0</v>
      </c>
      <c r="C24" s="75"/>
      <c r="D24" s="46" t="s">
        <v>39</v>
      </c>
      <c r="E24" s="76" t="s">
        <v>40</v>
      </c>
      <c r="F24" s="137">
        <v>0</v>
      </c>
      <c r="H24" s="72"/>
    </row>
    <row r="25" spans="1:8" ht="23.25">
      <c r="A25" s="74"/>
      <c r="B25" s="92">
        <f>'[2]หน้า 2 '!B25+F25</f>
        <v>0</v>
      </c>
      <c r="C25" s="75"/>
      <c r="D25" s="46" t="s">
        <v>41</v>
      </c>
      <c r="E25" s="76" t="s">
        <v>42</v>
      </c>
      <c r="F25" s="137">
        <v>0</v>
      </c>
      <c r="H25" s="72"/>
    </row>
    <row r="26" spans="1:8" ht="23.25">
      <c r="A26" s="74"/>
      <c r="B26" s="92">
        <f>'[2]หน้า 2 '!B26+F26</f>
        <v>87760</v>
      </c>
      <c r="C26" s="75"/>
      <c r="D26" s="46" t="s">
        <v>75</v>
      </c>
      <c r="E26" s="76" t="s">
        <v>42</v>
      </c>
      <c r="F26" s="74">
        <v>12600</v>
      </c>
      <c r="H26" s="72"/>
    </row>
    <row r="27" spans="1:8" ht="23.25">
      <c r="A27" s="74"/>
      <c r="B27" s="92">
        <f>'[2]หน้า 2 '!B27+F27</f>
        <v>14000</v>
      </c>
      <c r="C27" s="75"/>
      <c r="D27" s="46" t="s">
        <v>76</v>
      </c>
      <c r="E27" s="76" t="s">
        <v>42</v>
      </c>
      <c r="F27" s="74">
        <v>2000</v>
      </c>
      <c r="H27" s="72"/>
    </row>
    <row r="28" spans="1:8" ht="23.25">
      <c r="A28" s="74"/>
      <c r="B28" s="92">
        <f>'[2]หน้า 2 '!B28+F28</f>
        <v>351500</v>
      </c>
      <c r="C28" s="75"/>
      <c r="D28" s="46" t="s">
        <v>77</v>
      </c>
      <c r="E28" s="76" t="s">
        <v>42</v>
      </c>
      <c r="F28" s="74">
        <v>43100</v>
      </c>
      <c r="H28" s="72"/>
    </row>
    <row r="29" spans="1:8" ht="23.25">
      <c r="A29" s="74"/>
      <c r="B29" s="92">
        <f>'[2]หน้า 2 '!B29+F29</f>
        <v>40341.5</v>
      </c>
      <c r="C29" s="75"/>
      <c r="D29" s="46" t="s">
        <v>78</v>
      </c>
      <c r="E29" s="76" t="s">
        <v>42</v>
      </c>
      <c r="F29" s="74">
        <v>8400</v>
      </c>
      <c r="H29" s="72"/>
    </row>
    <row r="30" spans="1:8" ht="23.25">
      <c r="A30" s="74"/>
      <c r="B30" s="92">
        <f>'[2]หน้า 2 '!B30+F30</f>
        <v>167923.58</v>
      </c>
      <c r="C30" s="75"/>
      <c r="D30" s="46" t="s">
        <v>47</v>
      </c>
      <c r="E30" s="76"/>
      <c r="F30" s="99">
        <f>9919.46</f>
        <v>9919.46</v>
      </c>
      <c r="H30" s="72"/>
    </row>
    <row r="31" spans="1:8" ht="23.25">
      <c r="A31" s="74"/>
      <c r="B31" s="92">
        <f>'[2]หน้า 2 '!B31+F31</f>
        <v>743850</v>
      </c>
      <c r="C31" s="70"/>
      <c r="D31" s="44" t="s">
        <v>30</v>
      </c>
      <c r="E31" s="45"/>
      <c r="F31" s="137">
        <v>0</v>
      </c>
      <c r="H31" s="72"/>
    </row>
    <row r="32" spans="1:8" ht="23.25">
      <c r="A32" s="74"/>
      <c r="B32" s="92">
        <f>'[2]หน้า 2 '!B32+F32+137500</f>
        <v>989500</v>
      </c>
      <c r="C32" s="70"/>
      <c r="D32" s="139" t="s">
        <v>174</v>
      </c>
      <c r="E32" s="45"/>
      <c r="F32" s="74">
        <v>3000</v>
      </c>
      <c r="H32" s="72"/>
    </row>
    <row r="33" spans="1:8" ht="23.25">
      <c r="A33" s="74"/>
      <c r="B33" s="92">
        <f>'[2]หน้า 2 '!B33+F33</f>
        <v>66107</v>
      </c>
      <c r="C33" s="70"/>
      <c r="D33" s="140" t="s">
        <v>94</v>
      </c>
      <c r="E33" s="45"/>
      <c r="F33" s="99">
        <v>31667</v>
      </c>
      <c r="H33" s="72"/>
    </row>
    <row r="34" spans="1:8" ht="23.25">
      <c r="A34" s="74"/>
      <c r="B34" s="138">
        <v>12500</v>
      </c>
      <c r="C34" s="70"/>
      <c r="D34" s="139" t="s">
        <v>179</v>
      </c>
      <c r="E34" s="45"/>
      <c r="F34" s="137">
        <v>0</v>
      </c>
      <c r="H34" s="72"/>
    </row>
    <row r="35" spans="1:8" ht="23.25">
      <c r="A35" s="74"/>
      <c r="B35" s="111">
        <f>SUM(B17:B34)</f>
        <v>3577960.48</v>
      </c>
      <c r="C35" s="75"/>
      <c r="D35" s="46"/>
      <c r="E35" s="76"/>
      <c r="F35" s="111">
        <f>SUM(F17:F34)</f>
        <v>1046150.44</v>
      </c>
      <c r="H35" s="72"/>
    </row>
    <row r="36" spans="1:8" s="7" customFormat="1" ht="24" thickBot="1">
      <c r="A36" s="112"/>
      <c r="B36" s="113">
        <f>+B16+B35</f>
        <v>11724360.53</v>
      </c>
      <c r="C36" s="259" t="s">
        <v>79</v>
      </c>
      <c r="D36" s="260"/>
      <c r="E36" s="114"/>
      <c r="F36" s="113">
        <f>+F16+F35</f>
        <v>2333388.91</v>
      </c>
      <c r="H36" s="115"/>
    </row>
    <row r="37" spans="1:8" ht="24" thickTop="1">
      <c r="A37" s="74"/>
      <c r="B37" s="71">
        <f>+'หน้า 1'!B44-'หน้า 2 '!B36</f>
        <v>3478043.500000002</v>
      </c>
      <c r="C37" s="261" t="s">
        <v>80</v>
      </c>
      <c r="D37" s="262"/>
      <c r="E37" s="76"/>
      <c r="F37" s="69">
        <f>+'หน้า 1'!E44-'หน้า 2 '!F36</f>
        <v>-1096327.2000000002</v>
      </c>
      <c r="H37" s="72"/>
    </row>
    <row r="38" spans="1:8" ht="20.25" customHeight="1">
      <c r="A38" s="74"/>
      <c r="B38" s="74"/>
      <c r="C38" s="75"/>
      <c r="D38" s="46" t="s">
        <v>81</v>
      </c>
      <c r="E38" s="76"/>
      <c r="F38" s="74"/>
      <c r="H38" s="72"/>
    </row>
    <row r="39" spans="1:8" ht="23.25">
      <c r="A39" s="81"/>
      <c r="C39" s="263" t="s">
        <v>82</v>
      </c>
      <c r="D39" s="264"/>
      <c r="E39" s="82"/>
      <c r="F39" s="74"/>
      <c r="H39" s="83"/>
    </row>
    <row r="40" spans="1:8" s="109" customFormat="1" ht="32.25" customHeight="1" thickBot="1">
      <c r="A40" s="106"/>
      <c r="B40" s="107">
        <f>'หน้า 1'!B9+'หน้า 1'!B44-'หน้า 2 '!B36</f>
        <v>16478899.590000013</v>
      </c>
      <c r="C40" s="254" t="s">
        <v>83</v>
      </c>
      <c r="D40" s="255"/>
      <c r="E40" s="108"/>
      <c r="F40" s="107">
        <f>+'หน้า 1'!E9+'หน้า 1'!E44-'หน้า 2 '!F36</f>
        <v>16478899.590000011</v>
      </c>
      <c r="H40" s="110">
        <f>+'[3]30.04'!$H$29</f>
        <v>16478899.590000011</v>
      </c>
    </row>
    <row r="41" spans="1:6" ht="9" customHeight="1" thickTop="1">
      <c r="A41" s="84"/>
      <c r="B41" s="72"/>
      <c r="C41" s="72"/>
      <c r="D41" s="85" t="s">
        <v>12</v>
      </c>
      <c r="E41" s="72"/>
      <c r="F41" s="86"/>
    </row>
    <row r="42" spans="1:9" ht="52.5" customHeight="1">
      <c r="A42" s="249" t="s">
        <v>84</v>
      </c>
      <c r="B42" s="250"/>
      <c r="C42" s="250" t="s">
        <v>85</v>
      </c>
      <c r="D42" s="250"/>
      <c r="E42" s="250" t="s">
        <v>86</v>
      </c>
      <c r="F42" s="251"/>
      <c r="H42" s="136">
        <f>F40-B40</f>
        <v>0</v>
      </c>
      <c r="I42" s="135">
        <f>+F40-H40</f>
        <v>0</v>
      </c>
    </row>
    <row r="43" spans="1:6" ht="21.75" customHeight="1">
      <c r="A43" s="249" t="s">
        <v>87</v>
      </c>
      <c r="B43" s="250"/>
      <c r="C43" s="250" t="s">
        <v>88</v>
      </c>
      <c r="D43" s="250"/>
      <c r="E43" s="250" t="s">
        <v>91</v>
      </c>
      <c r="F43" s="251"/>
    </row>
    <row r="44" spans="1:6" ht="21.75" customHeight="1">
      <c r="A44" s="249" t="s">
        <v>162</v>
      </c>
      <c r="B44" s="250"/>
      <c r="C44" s="250" t="s">
        <v>89</v>
      </c>
      <c r="D44" s="250"/>
      <c r="E44" s="250" t="s">
        <v>90</v>
      </c>
      <c r="F44" s="251"/>
    </row>
    <row r="45" spans="1:6" ht="23.25">
      <c r="A45" s="87"/>
      <c r="B45" s="88"/>
      <c r="C45" s="88"/>
      <c r="D45" s="89"/>
      <c r="E45" s="252"/>
      <c r="F45" s="253"/>
    </row>
    <row r="46" spans="4:8" ht="23.25">
      <c r="D46" s="73"/>
      <c r="H46" s="91"/>
    </row>
  </sheetData>
  <sheetProtection/>
  <mergeCells count="16">
    <mergeCell ref="C40:D40"/>
    <mergeCell ref="A1:B1"/>
    <mergeCell ref="D1:D2"/>
    <mergeCell ref="C36:D36"/>
    <mergeCell ref="C37:D37"/>
    <mergeCell ref="C39:D39"/>
    <mergeCell ref="A44:B44"/>
    <mergeCell ref="C44:D44"/>
    <mergeCell ref="E44:F44"/>
    <mergeCell ref="E45:F45"/>
    <mergeCell ref="A42:B42"/>
    <mergeCell ref="C42:D42"/>
    <mergeCell ref="E42:F42"/>
    <mergeCell ref="A43:B43"/>
    <mergeCell ref="C43:D43"/>
    <mergeCell ref="E43:F43"/>
  </mergeCells>
  <printOptions/>
  <pageMargins left="0.3937007874015748" right="0.15748031496062992" top="0.25" bottom="0.1968503937007874" header="0.23" footer="0.15748031496062992"/>
  <pageSetup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3"/>
  <sheetViews>
    <sheetView zoomScalePageLayoutView="0" workbookViewId="0" topLeftCell="L16">
      <selection activeCell="X16" sqref="X16"/>
    </sheetView>
  </sheetViews>
  <sheetFormatPr defaultColWidth="9.140625" defaultRowHeight="12.75"/>
  <cols>
    <col min="1" max="1" width="1.7109375" style="172" customWidth="1"/>
    <col min="2" max="5" width="9.140625" style="172" customWidth="1"/>
    <col min="6" max="6" width="5.00390625" style="172" customWidth="1"/>
    <col min="7" max="7" width="9.421875" style="236" customWidth="1"/>
    <col min="8" max="8" width="13.57421875" style="237" customWidth="1"/>
    <col min="9" max="15" width="9.28125" style="238" customWidth="1"/>
    <col min="16" max="16" width="13.7109375" style="237" customWidth="1"/>
    <col min="17" max="17" width="14.8515625" style="171" customWidth="1"/>
    <col min="18" max="18" width="12.7109375" style="171" bestFit="1" customWidth="1"/>
    <col min="19" max="50" width="9.140625" style="171" customWidth="1"/>
    <col min="51" max="16384" width="9.140625" style="172" customWidth="1"/>
  </cols>
  <sheetData>
    <row r="1" spans="1:50" s="146" customFormat="1" ht="21">
      <c r="A1" s="283" t="s">
        <v>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</row>
    <row r="2" spans="1:50" s="146" customFormat="1" ht="21">
      <c r="A2" s="283" t="s">
        <v>163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146" customFormat="1" ht="21">
      <c r="A3" s="284" t="s">
        <v>171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1:50" s="146" customFormat="1" ht="21">
      <c r="A4" s="270"/>
      <c r="B4" s="270"/>
      <c r="C4" s="270"/>
      <c r="D4" s="270"/>
      <c r="E4" s="270"/>
      <c r="F4" s="270"/>
      <c r="G4" s="270" t="s">
        <v>95</v>
      </c>
      <c r="H4" s="147" t="s">
        <v>7</v>
      </c>
      <c r="I4" s="265">
        <v>238414</v>
      </c>
      <c r="J4" s="265">
        <v>238445</v>
      </c>
      <c r="K4" s="265">
        <v>238475</v>
      </c>
      <c r="L4" s="265">
        <v>238506</v>
      </c>
      <c r="M4" s="265">
        <v>238537</v>
      </c>
      <c r="N4" s="265">
        <v>238565</v>
      </c>
      <c r="O4" s="265">
        <v>238596</v>
      </c>
      <c r="P4" s="271" t="s">
        <v>96</v>
      </c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</row>
    <row r="5" spans="1:50" s="146" customFormat="1" ht="21">
      <c r="A5" s="270"/>
      <c r="B5" s="270"/>
      <c r="C5" s="270"/>
      <c r="D5" s="270"/>
      <c r="E5" s="270"/>
      <c r="F5" s="270"/>
      <c r="G5" s="270"/>
      <c r="H5" s="148" t="s">
        <v>170</v>
      </c>
      <c r="I5" s="265"/>
      <c r="J5" s="265"/>
      <c r="K5" s="265"/>
      <c r="L5" s="265"/>
      <c r="M5" s="265"/>
      <c r="N5" s="265"/>
      <c r="O5" s="265"/>
      <c r="P5" s="271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</row>
    <row r="6" spans="1:50" s="155" customFormat="1" ht="21">
      <c r="A6" s="149" t="s">
        <v>26</v>
      </c>
      <c r="B6" s="150"/>
      <c r="C6" s="150"/>
      <c r="D6" s="150"/>
      <c r="E6" s="150"/>
      <c r="F6" s="151"/>
      <c r="G6" s="152"/>
      <c r="H6" s="147"/>
      <c r="I6" s="153"/>
      <c r="J6" s="153"/>
      <c r="K6" s="153"/>
      <c r="L6" s="153"/>
      <c r="M6" s="153"/>
      <c r="N6" s="153"/>
      <c r="O6" s="153"/>
      <c r="P6" s="147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</row>
    <row r="7" spans="1:50" s="155" customFormat="1" ht="21">
      <c r="A7" s="156"/>
      <c r="B7" s="157" t="s">
        <v>97</v>
      </c>
      <c r="C7" s="158"/>
      <c r="D7" s="158"/>
      <c r="E7" s="158"/>
      <c r="F7" s="159"/>
      <c r="G7" s="160"/>
      <c r="H7" s="161"/>
      <c r="I7" s="162"/>
      <c r="J7" s="162"/>
      <c r="K7" s="162"/>
      <c r="L7" s="162"/>
      <c r="M7" s="162"/>
      <c r="N7" s="162"/>
      <c r="O7" s="162"/>
      <c r="P7" s="161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</row>
    <row r="8" spans="1:17" ht="21">
      <c r="A8" s="163"/>
      <c r="B8" s="164" t="s">
        <v>98</v>
      </c>
      <c r="C8" s="165"/>
      <c r="D8" s="165"/>
      <c r="E8" s="165"/>
      <c r="F8" s="166"/>
      <c r="G8" s="167" t="s">
        <v>99</v>
      </c>
      <c r="H8" s="168">
        <v>150000</v>
      </c>
      <c r="I8" s="169"/>
      <c r="J8" s="169"/>
      <c r="K8" s="169"/>
      <c r="L8" s="169">
        <v>54524.87</v>
      </c>
      <c r="M8" s="169">
        <v>49038.45</v>
      </c>
      <c r="N8" s="169">
        <v>43452.65</v>
      </c>
      <c r="O8" s="169">
        <v>44457.6</v>
      </c>
      <c r="P8" s="168">
        <f>SUM(I8:O8)</f>
        <v>191473.57</v>
      </c>
      <c r="Q8" s="170"/>
    </row>
    <row r="9" spans="1:18" ht="21">
      <c r="A9" s="173"/>
      <c r="B9" s="174" t="s">
        <v>100</v>
      </c>
      <c r="C9" s="175"/>
      <c r="D9" s="175"/>
      <c r="E9" s="175"/>
      <c r="F9" s="176"/>
      <c r="G9" s="177" t="s">
        <v>101</v>
      </c>
      <c r="H9" s="168">
        <v>50000</v>
      </c>
      <c r="I9" s="169"/>
      <c r="J9" s="169">
        <v>2205.96</v>
      </c>
      <c r="K9" s="169">
        <v>408.33</v>
      </c>
      <c r="L9" s="169">
        <v>5976.53</v>
      </c>
      <c r="M9" s="169">
        <v>15694.41</v>
      </c>
      <c r="N9" s="169">
        <v>4540.26</v>
      </c>
      <c r="O9" s="169">
        <v>12818.67</v>
      </c>
      <c r="P9" s="168">
        <f>SUM(I9:O9)</f>
        <v>41644.159999999996</v>
      </c>
      <c r="Q9" s="170"/>
      <c r="R9" s="171" t="s">
        <v>12</v>
      </c>
    </row>
    <row r="10" spans="1:17" ht="21">
      <c r="A10" s="173"/>
      <c r="B10" s="175" t="s">
        <v>102</v>
      </c>
      <c r="C10" s="174"/>
      <c r="D10" s="174"/>
      <c r="E10" s="174"/>
      <c r="F10" s="178"/>
      <c r="G10" s="177" t="s">
        <v>103</v>
      </c>
      <c r="H10" s="168">
        <v>57000</v>
      </c>
      <c r="I10" s="169"/>
      <c r="J10" s="169">
        <v>600</v>
      </c>
      <c r="K10" s="169"/>
      <c r="L10" s="169">
        <v>12657</v>
      </c>
      <c r="M10" s="169">
        <v>15006</v>
      </c>
      <c r="N10" s="169">
        <v>45492</v>
      </c>
      <c r="O10" s="169">
        <v>22656</v>
      </c>
      <c r="P10" s="168">
        <f>SUM(I10:O10)</f>
        <v>96411</v>
      </c>
      <c r="Q10" s="170"/>
    </row>
    <row r="11" spans="1:17" ht="21">
      <c r="A11" s="173"/>
      <c r="B11" s="175" t="s">
        <v>104</v>
      </c>
      <c r="C11" s="174"/>
      <c r="D11" s="174"/>
      <c r="E11" s="174"/>
      <c r="F11" s="178"/>
      <c r="G11" s="177" t="s">
        <v>105</v>
      </c>
      <c r="H11" s="168">
        <v>0</v>
      </c>
      <c r="I11" s="169"/>
      <c r="J11" s="169"/>
      <c r="K11" s="169"/>
      <c r="L11" s="169"/>
      <c r="M11" s="169"/>
      <c r="N11" s="169"/>
      <c r="O11" s="169"/>
      <c r="P11" s="168">
        <f>SUM(I11:O11)</f>
        <v>0</v>
      </c>
      <c r="Q11" s="170"/>
    </row>
    <row r="12" spans="1:64" s="171" customFormat="1" ht="21">
      <c r="A12" s="179"/>
      <c r="B12" s="180" t="s">
        <v>164</v>
      </c>
      <c r="C12" s="180"/>
      <c r="D12" s="180"/>
      <c r="E12" s="180"/>
      <c r="F12" s="181"/>
      <c r="G12" s="182" t="s">
        <v>106</v>
      </c>
      <c r="H12" s="168">
        <v>440</v>
      </c>
      <c r="I12" s="169"/>
      <c r="J12" s="169"/>
      <c r="K12" s="169"/>
      <c r="L12" s="169"/>
      <c r="M12" s="169"/>
      <c r="N12" s="169"/>
      <c r="O12" s="169"/>
      <c r="P12" s="168">
        <f>SUM(I12:N12)</f>
        <v>0</v>
      </c>
      <c r="Q12" s="170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</row>
    <row r="13" spans="1:50" s="187" customFormat="1" ht="21">
      <c r="A13" s="272" t="s">
        <v>107</v>
      </c>
      <c r="B13" s="273"/>
      <c r="C13" s="273"/>
      <c r="D13" s="273"/>
      <c r="E13" s="273"/>
      <c r="F13" s="274"/>
      <c r="G13" s="183"/>
      <c r="H13" s="184">
        <f>SUM(H8:H12)</f>
        <v>257440</v>
      </c>
      <c r="I13" s="185">
        <f aca="true" t="shared" si="0" ref="I13:P13">SUM(I8:I12)</f>
        <v>0</v>
      </c>
      <c r="J13" s="185">
        <f t="shared" si="0"/>
        <v>2805.96</v>
      </c>
      <c r="K13" s="185">
        <f t="shared" si="0"/>
        <v>408.33</v>
      </c>
      <c r="L13" s="185">
        <f t="shared" si="0"/>
        <v>73158.4</v>
      </c>
      <c r="M13" s="185">
        <f t="shared" si="0"/>
        <v>79738.86</v>
      </c>
      <c r="N13" s="185">
        <f t="shared" si="0"/>
        <v>93484.91</v>
      </c>
      <c r="O13" s="185">
        <f>SUM(O8:O12)</f>
        <v>79932.26999999999</v>
      </c>
      <c r="P13" s="184">
        <f t="shared" si="0"/>
        <v>329528.73</v>
      </c>
      <c r="Q13" s="170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</row>
    <row r="14" spans="1:50" s="155" customFormat="1" ht="21">
      <c r="A14" s="156"/>
      <c r="B14" s="157" t="s">
        <v>108</v>
      </c>
      <c r="C14" s="158"/>
      <c r="D14" s="158"/>
      <c r="E14" s="158"/>
      <c r="F14" s="159"/>
      <c r="G14" s="160"/>
      <c r="H14" s="188"/>
      <c r="I14" s="189"/>
      <c r="J14" s="189"/>
      <c r="K14" s="189"/>
      <c r="L14" s="189"/>
      <c r="M14" s="189"/>
      <c r="N14" s="189"/>
      <c r="O14" s="189"/>
      <c r="P14" s="188"/>
      <c r="Q14" s="170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</row>
    <row r="15" spans="1:17" ht="21">
      <c r="A15" s="163"/>
      <c r="B15" s="165" t="s">
        <v>109</v>
      </c>
      <c r="C15" s="164"/>
      <c r="D15" s="164"/>
      <c r="E15" s="164"/>
      <c r="F15" s="190"/>
      <c r="G15" s="167" t="s">
        <v>110</v>
      </c>
      <c r="H15" s="168">
        <v>0</v>
      </c>
      <c r="I15" s="169"/>
      <c r="J15" s="169"/>
      <c r="K15" s="169"/>
      <c r="L15" s="169"/>
      <c r="M15" s="169"/>
      <c r="N15" s="169"/>
      <c r="O15" s="169"/>
      <c r="P15" s="168"/>
      <c r="Q15" s="170"/>
    </row>
    <row r="16" spans="1:17" ht="21">
      <c r="A16" s="173"/>
      <c r="B16" s="175" t="s">
        <v>111</v>
      </c>
      <c r="C16" s="174"/>
      <c r="D16" s="174"/>
      <c r="E16" s="174"/>
      <c r="F16" s="178"/>
      <c r="G16" s="177" t="s">
        <v>112</v>
      </c>
      <c r="H16" s="168">
        <v>148460</v>
      </c>
      <c r="I16" s="169">
        <v>3330</v>
      </c>
      <c r="J16" s="169">
        <v>2970</v>
      </c>
      <c r="K16" s="169">
        <v>17470</v>
      </c>
      <c r="L16" s="169">
        <v>17163</v>
      </c>
      <c r="M16" s="169">
        <v>25790</v>
      </c>
      <c r="N16" s="169">
        <v>19190</v>
      </c>
      <c r="O16" s="169">
        <v>2160</v>
      </c>
      <c r="P16" s="168">
        <f aca="true" t="shared" si="1" ref="P16:P21">SUM(I16:O16)</f>
        <v>88073</v>
      </c>
      <c r="Q16" s="170"/>
    </row>
    <row r="17" spans="1:17" ht="21">
      <c r="A17" s="173"/>
      <c r="B17" s="175" t="s">
        <v>119</v>
      </c>
      <c r="C17" s="175"/>
      <c r="D17" s="175"/>
      <c r="E17" s="175"/>
      <c r="F17" s="176"/>
      <c r="G17" s="177" t="s">
        <v>120</v>
      </c>
      <c r="H17" s="168">
        <v>12000</v>
      </c>
      <c r="I17" s="169"/>
      <c r="J17" s="169"/>
      <c r="K17" s="169">
        <v>3000</v>
      </c>
      <c r="L17" s="169">
        <v>3900</v>
      </c>
      <c r="M17" s="169">
        <v>5400</v>
      </c>
      <c r="N17" s="169">
        <v>3200</v>
      </c>
      <c r="O17" s="169"/>
      <c r="P17" s="168">
        <f t="shared" si="1"/>
        <v>15500</v>
      </c>
      <c r="Q17" s="170"/>
    </row>
    <row r="18" spans="1:17" ht="21">
      <c r="A18" s="173"/>
      <c r="B18" s="175" t="s">
        <v>113</v>
      </c>
      <c r="C18" s="175"/>
      <c r="D18" s="175"/>
      <c r="E18" s="175"/>
      <c r="F18" s="176"/>
      <c r="G18" s="177" t="s">
        <v>114</v>
      </c>
      <c r="H18" s="168">
        <v>0</v>
      </c>
      <c r="I18" s="169"/>
      <c r="J18" s="169"/>
      <c r="K18" s="169"/>
      <c r="L18" s="169"/>
      <c r="M18" s="169"/>
      <c r="N18" s="169"/>
      <c r="O18" s="169"/>
      <c r="P18" s="168">
        <f t="shared" si="1"/>
        <v>0</v>
      </c>
      <c r="Q18" s="170"/>
    </row>
    <row r="19" spans="1:17" ht="21">
      <c r="A19" s="173"/>
      <c r="B19" s="175" t="s">
        <v>115</v>
      </c>
      <c r="C19" s="175"/>
      <c r="D19" s="175"/>
      <c r="E19" s="175"/>
      <c r="F19" s="176"/>
      <c r="G19" s="177" t="s">
        <v>116</v>
      </c>
      <c r="H19" s="168">
        <v>140</v>
      </c>
      <c r="I19" s="169"/>
      <c r="J19" s="169">
        <v>20</v>
      </c>
      <c r="K19" s="169"/>
      <c r="L19" s="169"/>
      <c r="M19" s="169">
        <v>10</v>
      </c>
      <c r="N19" s="169">
        <v>70</v>
      </c>
      <c r="O19" s="169"/>
      <c r="P19" s="168">
        <f t="shared" si="1"/>
        <v>100</v>
      </c>
      <c r="Q19" s="170"/>
    </row>
    <row r="20" spans="1:17" ht="21">
      <c r="A20" s="173"/>
      <c r="B20" s="175" t="s">
        <v>117</v>
      </c>
      <c r="C20" s="175"/>
      <c r="D20" s="175"/>
      <c r="E20" s="175"/>
      <c r="F20" s="176"/>
      <c r="G20" s="177" t="s">
        <v>118</v>
      </c>
      <c r="H20" s="168">
        <v>300</v>
      </c>
      <c r="I20" s="169"/>
      <c r="J20" s="169"/>
      <c r="K20" s="169"/>
      <c r="L20" s="169"/>
      <c r="M20" s="169"/>
      <c r="N20" s="169"/>
      <c r="O20" s="169"/>
      <c r="P20" s="168">
        <f t="shared" si="1"/>
        <v>0</v>
      </c>
      <c r="Q20" s="170"/>
    </row>
    <row r="21" spans="1:17" ht="21">
      <c r="A21" s="179"/>
      <c r="B21" s="191" t="s">
        <v>121</v>
      </c>
      <c r="C21" s="191"/>
      <c r="D21" s="191"/>
      <c r="E21" s="191"/>
      <c r="F21" s="192"/>
      <c r="G21" s="182" t="s">
        <v>122</v>
      </c>
      <c r="H21" s="193">
        <v>15000</v>
      </c>
      <c r="I21" s="194"/>
      <c r="J21" s="194">
        <v>400</v>
      </c>
      <c r="K21" s="194">
        <v>1300</v>
      </c>
      <c r="L21" s="194">
        <v>6230</v>
      </c>
      <c r="M21" s="194">
        <v>6580</v>
      </c>
      <c r="N21" s="169">
        <v>3050</v>
      </c>
      <c r="O21" s="169"/>
      <c r="P21" s="168">
        <f t="shared" si="1"/>
        <v>17560</v>
      </c>
      <c r="Q21" s="170"/>
    </row>
    <row r="22" spans="1:50" s="187" customFormat="1" ht="21">
      <c r="A22" s="272" t="s">
        <v>107</v>
      </c>
      <c r="B22" s="273"/>
      <c r="C22" s="273"/>
      <c r="D22" s="273"/>
      <c r="E22" s="273"/>
      <c r="F22" s="274"/>
      <c r="G22" s="183"/>
      <c r="H22" s="195">
        <f>SUM(H15:H21)</f>
        <v>175900</v>
      </c>
      <c r="I22" s="196">
        <f aca="true" t="shared" si="2" ref="I22:N22">SUM(I15:I21)</f>
        <v>3330</v>
      </c>
      <c r="J22" s="196">
        <f t="shared" si="2"/>
        <v>3390</v>
      </c>
      <c r="K22" s="196">
        <f>SUM(K15:K21)</f>
        <v>21770</v>
      </c>
      <c r="L22" s="196">
        <f t="shared" si="2"/>
        <v>27293</v>
      </c>
      <c r="M22" s="196">
        <f t="shared" si="2"/>
        <v>37780</v>
      </c>
      <c r="N22" s="196">
        <f t="shared" si="2"/>
        <v>25510</v>
      </c>
      <c r="O22" s="196">
        <f>SUM(O15:O21)</f>
        <v>2160</v>
      </c>
      <c r="P22" s="195">
        <f>SUM(P15:P21)</f>
        <v>121233</v>
      </c>
      <c r="Q22" s="170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</row>
    <row r="23" spans="2:17" s="186" customFormat="1" ht="21">
      <c r="B23" s="197"/>
      <c r="C23" s="197"/>
      <c r="D23" s="197"/>
      <c r="E23" s="197"/>
      <c r="F23" s="197"/>
      <c r="G23" s="198"/>
      <c r="H23" s="199"/>
      <c r="I23" s="200"/>
      <c r="J23" s="200"/>
      <c r="K23" s="200"/>
      <c r="L23" s="200"/>
      <c r="M23" s="200"/>
      <c r="N23" s="200"/>
      <c r="O23" s="200"/>
      <c r="P23" s="199"/>
      <c r="Q23" s="170"/>
    </row>
    <row r="24" spans="2:17" s="186" customFormat="1" ht="21">
      <c r="B24" s="197"/>
      <c r="C24" s="197"/>
      <c r="D24" s="197"/>
      <c r="E24" s="197"/>
      <c r="F24" s="197"/>
      <c r="G24" s="198"/>
      <c r="H24" s="199"/>
      <c r="I24" s="200"/>
      <c r="J24" s="200"/>
      <c r="K24" s="200"/>
      <c r="L24" s="200"/>
      <c r="M24" s="200"/>
      <c r="N24" s="200"/>
      <c r="O24" s="200"/>
      <c r="P24" s="199"/>
      <c r="Q24" s="170"/>
    </row>
    <row r="25" spans="2:17" s="186" customFormat="1" ht="21">
      <c r="B25" s="197"/>
      <c r="C25" s="197"/>
      <c r="D25" s="197"/>
      <c r="E25" s="197"/>
      <c r="F25" s="197"/>
      <c r="G25" s="198"/>
      <c r="H25" s="199"/>
      <c r="I25" s="200"/>
      <c r="J25" s="200"/>
      <c r="K25" s="200"/>
      <c r="L25" s="200"/>
      <c r="M25" s="200"/>
      <c r="N25" s="200"/>
      <c r="O25" s="200"/>
      <c r="P25" s="199"/>
      <c r="Q25" s="170"/>
    </row>
    <row r="26" spans="2:17" s="186" customFormat="1" ht="21">
      <c r="B26" s="197"/>
      <c r="C26" s="197"/>
      <c r="D26" s="197"/>
      <c r="E26" s="197"/>
      <c r="F26" s="197"/>
      <c r="G26" s="198"/>
      <c r="H26" s="199"/>
      <c r="I26" s="200"/>
      <c r="J26" s="200"/>
      <c r="K26" s="200"/>
      <c r="L26" s="200"/>
      <c r="M26" s="200"/>
      <c r="N26" s="200"/>
      <c r="O26" s="200"/>
      <c r="P26" s="199"/>
      <c r="Q26" s="170"/>
    </row>
    <row r="27" spans="1:50" s="146" customFormat="1" ht="23.25" customHeight="1">
      <c r="A27" s="270"/>
      <c r="B27" s="270"/>
      <c r="C27" s="270"/>
      <c r="D27" s="270"/>
      <c r="E27" s="270"/>
      <c r="F27" s="270"/>
      <c r="G27" s="270" t="s">
        <v>95</v>
      </c>
      <c r="H27" s="147" t="s">
        <v>7</v>
      </c>
      <c r="I27" s="265">
        <v>238414</v>
      </c>
      <c r="J27" s="265">
        <v>238445</v>
      </c>
      <c r="K27" s="265">
        <v>238475</v>
      </c>
      <c r="L27" s="265">
        <v>238506</v>
      </c>
      <c r="M27" s="265">
        <v>238537</v>
      </c>
      <c r="N27" s="265">
        <v>238565</v>
      </c>
      <c r="O27" s="265">
        <v>238596</v>
      </c>
      <c r="P27" s="271" t="s">
        <v>96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0" s="146" customFormat="1" ht="23.25" customHeight="1">
      <c r="A28" s="270"/>
      <c r="B28" s="270"/>
      <c r="C28" s="270"/>
      <c r="D28" s="270"/>
      <c r="E28" s="270"/>
      <c r="F28" s="270"/>
      <c r="G28" s="270"/>
      <c r="H28" s="148" t="s">
        <v>170</v>
      </c>
      <c r="I28" s="265"/>
      <c r="J28" s="265"/>
      <c r="K28" s="265"/>
      <c r="L28" s="265"/>
      <c r="M28" s="265"/>
      <c r="N28" s="265"/>
      <c r="O28" s="265"/>
      <c r="P28" s="271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</row>
    <row r="29" spans="1:50" s="155" customFormat="1" ht="21">
      <c r="A29" s="201"/>
      <c r="B29" s="202" t="s">
        <v>124</v>
      </c>
      <c r="C29" s="203"/>
      <c r="D29" s="203"/>
      <c r="E29" s="203"/>
      <c r="F29" s="204"/>
      <c r="G29" s="205"/>
      <c r="H29" s="161"/>
      <c r="I29" s="162"/>
      <c r="J29" s="162"/>
      <c r="K29" s="162"/>
      <c r="L29" s="162"/>
      <c r="M29" s="162"/>
      <c r="N29" s="162"/>
      <c r="O29" s="162"/>
      <c r="P29" s="206"/>
      <c r="Q29" s="170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</row>
    <row r="30" spans="1:17" ht="21">
      <c r="A30" s="163"/>
      <c r="B30" s="165" t="s">
        <v>125</v>
      </c>
      <c r="C30" s="165"/>
      <c r="D30" s="165"/>
      <c r="E30" s="165"/>
      <c r="F30" s="166"/>
      <c r="G30" s="167" t="s">
        <v>126</v>
      </c>
      <c r="H30" s="168">
        <v>6270</v>
      </c>
      <c r="I30" s="169"/>
      <c r="J30" s="169"/>
      <c r="K30" s="169"/>
      <c r="L30" s="169"/>
      <c r="M30" s="169"/>
      <c r="N30" s="169">
        <v>3000</v>
      </c>
      <c r="O30" s="169"/>
      <c r="P30" s="168">
        <f>SUM(I30:O30)</f>
        <v>3000</v>
      </c>
      <c r="Q30" s="170"/>
    </row>
    <row r="31" spans="1:64" s="171" customFormat="1" ht="21">
      <c r="A31" s="173"/>
      <c r="B31" s="175" t="s">
        <v>127</v>
      </c>
      <c r="C31" s="175"/>
      <c r="D31" s="175"/>
      <c r="E31" s="175"/>
      <c r="F31" s="176"/>
      <c r="G31" s="177" t="s">
        <v>128</v>
      </c>
      <c r="H31" s="193">
        <v>149730</v>
      </c>
      <c r="I31" s="194"/>
      <c r="J31" s="194"/>
      <c r="K31" s="194">
        <v>3140.48</v>
      </c>
      <c r="L31" s="194"/>
      <c r="M31" s="194"/>
      <c r="N31" s="194">
        <v>8167.74</v>
      </c>
      <c r="O31" s="194"/>
      <c r="P31" s="168">
        <f>SUM(I31:O31)</f>
        <v>11308.22</v>
      </c>
      <c r="Q31" s="170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</row>
    <row r="32" spans="1:50" s="187" customFormat="1" ht="21">
      <c r="A32" s="207"/>
      <c r="B32" s="280" t="s">
        <v>107</v>
      </c>
      <c r="C32" s="280"/>
      <c r="D32" s="280"/>
      <c r="E32" s="280"/>
      <c r="F32" s="281"/>
      <c r="G32" s="208"/>
      <c r="H32" s="195">
        <f>SUM(H30:H31)</f>
        <v>156000</v>
      </c>
      <c r="I32" s="196">
        <f aca="true" t="shared" si="3" ref="I32:P32">SUM(I30:I31)</f>
        <v>0</v>
      </c>
      <c r="J32" s="196">
        <f t="shared" si="3"/>
        <v>0</v>
      </c>
      <c r="K32" s="196">
        <f t="shared" si="3"/>
        <v>3140.48</v>
      </c>
      <c r="L32" s="196">
        <f t="shared" si="3"/>
        <v>0</v>
      </c>
      <c r="M32" s="196">
        <f t="shared" si="3"/>
        <v>0</v>
      </c>
      <c r="N32" s="196">
        <f t="shared" si="3"/>
        <v>11167.74</v>
      </c>
      <c r="O32" s="196">
        <f>SUM(O30:O31)</f>
        <v>0</v>
      </c>
      <c r="P32" s="195">
        <f t="shared" si="3"/>
        <v>14308.22</v>
      </c>
      <c r="Q32" s="170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</row>
    <row r="33" spans="1:50" s="155" customFormat="1" ht="21">
      <c r="A33" s="201"/>
      <c r="B33" s="202" t="s">
        <v>129</v>
      </c>
      <c r="C33" s="203"/>
      <c r="D33" s="203"/>
      <c r="E33" s="203"/>
      <c r="F33" s="204"/>
      <c r="G33" s="205"/>
      <c r="H33" s="161"/>
      <c r="I33" s="162"/>
      <c r="J33" s="162"/>
      <c r="K33" s="162"/>
      <c r="L33" s="162"/>
      <c r="M33" s="162"/>
      <c r="N33" s="162"/>
      <c r="O33" s="162"/>
      <c r="P33" s="206"/>
      <c r="Q33" s="170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</row>
    <row r="34" spans="1:64" s="171" customFormat="1" ht="21">
      <c r="A34" s="163"/>
      <c r="B34" s="209" t="s">
        <v>130</v>
      </c>
      <c r="C34" s="209"/>
      <c r="D34" s="209"/>
      <c r="E34" s="209"/>
      <c r="F34" s="210"/>
      <c r="G34" s="167" t="s">
        <v>131</v>
      </c>
      <c r="H34" s="168">
        <v>50000</v>
      </c>
      <c r="I34" s="169"/>
      <c r="J34" s="169"/>
      <c r="K34" s="169"/>
      <c r="L34" s="169"/>
      <c r="M34" s="169">
        <v>24000</v>
      </c>
      <c r="N34" s="169">
        <v>25500</v>
      </c>
      <c r="O34" s="169"/>
      <c r="P34" s="168">
        <f>SUM(I34:O34)</f>
        <v>49500</v>
      </c>
      <c r="Q34" s="170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</row>
    <row r="35" spans="1:64" s="171" customFormat="1" ht="21">
      <c r="A35" s="173"/>
      <c r="B35" s="211" t="s">
        <v>132</v>
      </c>
      <c r="C35" s="211"/>
      <c r="D35" s="211"/>
      <c r="E35" s="211"/>
      <c r="F35" s="212"/>
      <c r="G35" s="177" t="s">
        <v>133</v>
      </c>
      <c r="H35" s="168">
        <v>0</v>
      </c>
      <c r="I35" s="169"/>
      <c r="J35" s="169"/>
      <c r="K35" s="169"/>
      <c r="L35" s="169"/>
      <c r="M35" s="169"/>
      <c r="N35" s="169"/>
      <c r="O35" s="169"/>
      <c r="P35" s="168">
        <f>SUM(I35:O35)</f>
        <v>0</v>
      </c>
      <c r="Q35" s="170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</row>
    <row r="36" spans="1:64" s="171" customFormat="1" ht="21">
      <c r="A36" s="179"/>
      <c r="B36" s="180" t="s">
        <v>134</v>
      </c>
      <c r="C36" s="180"/>
      <c r="D36" s="180"/>
      <c r="E36" s="180"/>
      <c r="F36" s="181"/>
      <c r="G36" s="182" t="s">
        <v>135</v>
      </c>
      <c r="H36" s="168">
        <v>33000</v>
      </c>
      <c r="I36" s="169"/>
      <c r="J36" s="169"/>
      <c r="K36" s="169">
        <v>1080</v>
      </c>
      <c r="L36" s="169">
        <v>1080</v>
      </c>
      <c r="M36" s="169">
        <v>400</v>
      </c>
      <c r="N36" s="169"/>
      <c r="O36" s="169">
        <v>100</v>
      </c>
      <c r="P36" s="168">
        <f>SUM(I36:O36)</f>
        <v>2660</v>
      </c>
      <c r="Q36" s="170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</row>
    <row r="37" spans="1:50" s="187" customFormat="1" ht="21">
      <c r="A37" s="282" t="s">
        <v>107</v>
      </c>
      <c r="B37" s="282"/>
      <c r="C37" s="282"/>
      <c r="D37" s="282"/>
      <c r="E37" s="282"/>
      <c r="F37" s="282"/>
      <c r="G37" s="183"/>
      <c r="H37" s="184">
        <f>SUM(H34:H36)</f>
        <v>83000</v>
      </c>
      <c r="I37" s="185">
        <f aca="true" t="shared" si="4" ref="I37:N37">SUM(I34:I36)</f>
        <v>0</v>
      </c>
      <c r="J37" s="185">
        <f t="shared" si="4"/>
        <v>0</v>
      </c>
      <c r="K37" s="185">
        <f t="shared" si="4"/>
        <v>1080</v>
      </c>
      <c r="L37" s="185">
        <f t="shared" si="4"/>
        <v>1080</v>
      </c>
      <c r="M37" s="185">
        <f t="shared" si="4"/>
        <v>24400</v>
      </c>
      <c r="N37" s="185">
        <f t="shared" si="4"/>
        <v>25500</v>
      </c>
      <c r="O37" s="185">
        <f>SUM(O34:O36)</f>
        <v>100</v>
      </c>
      <c r="P37" s="184">
        <f>SUM(P34:P36)</f>
        <v>52160</v>
      </c>
      <c r="Q37" s="170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</row>
    <row r="38" spans="1:50" s="155" customFormat="1" ht="21">
      <c r="A38" s="213" t="s">
        <v>136</v>
      </c>
      <c r="B38" s="158"/>
      <c r="C38" s="158"/>
      <c r="D38" s="158"/>
      <c r="E38" s="158"/>
      <c r="F38" s="159"/>
      <c r="G38" s="160"/>
      <c r="H38" s="147"/>
      <c r="I38" s="153"/>
      <c r="J38" s="153"/>
      <c r="K38" s="153"/>
      <c r="L38" s="153"/>
      <c r="M38" s="153"/>
      <c r="N38" s="153"/>
      <c r="O38" s="153"/>
      <c r="P38" s="206"/>
      <c r="Q38" s="170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</row>
    <row r="39" spans="1:50" s="155" customFormat="1" ht="21">
      <c r="A39" s="156"/>
      <c r="B39" s="157" t="s">
        <v>137</v>
      </c>
      <c r="C39" s="158"/>
      <c r="D39" s="158"/>
      <c r="E39" s="158"/>
      <c r="F39" s="159"/>
      <c r="G39" s="160"/>
      <c r="H39" s="161"/>
      <c r="I39" s="162"/>
      <c r="J39" s="162"/>
      <c r="K39" s="162"/>
      <c r="L39" s="162"/>
      <c r="M39" s="162"/>
      <c r="N39" s="162"/>
      <c r="O39" s="162"/>
      <c r="P39" s="193"/>
      <c r="Q39" s="170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</row>
    <row r="40" spans="1:64" s="171" customFormat="1" ht="21">
      <c r="A40" s="163"/>
      <c r="B40" s="209" t="s">
        <v>138</v>
      </c>
      <c r="C40" s="209"/>
      <c r="D40" s="209"/>
      <c r="E40" s="209"/>
      <c r="F40" s="210"/>
      <c r="G40" s="167" t="s">
        <v>139</v>
      </c>
      <c r="H40" s="168">
        <v>3850094</v>
      </c>
      <c r="I40" s="169">
        <v>149020.28</v>
      </c>
      <c r="J40" s="169">
        <v>150411.77</v>
      </c>
      <c r="K40" s="169">
        <v>167197.76</v>
      </c>
      <c r="L40" s="169">
        <v>162029.87</v>
      </c>
      <c r="M40" s="169">
        <v>116860.21</v>
      </c>
      <c r="N40" s="169">
        <v>201719.85</v>
      </c>
      <c r="O40" s="169">
        <v>104663.5</v>
      </c>
      <c r="P40" s="168">
        <f>SUM(I40:O40)</f>
        <v>1051903.2399999998</v>
      </c>
      <c r="Q40" s="170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</row>
    <row r="41" spans="1:64" s="171" customFormat="1" ht="21">
      <c r="A41" s="173"/>
      <c r="B41" s="211" t="s">
        <v>140</v>
      </c>
      <c r="C41" s="211"/>
      <c r="D41" s="211"/>
      <c r="E41" s="211"/>
      <c r="F41" s="212"/>
      <c r="G41" s="177" t="s">
        <v>139</v>
      </c>
      <c r="H41" s="168">
        <v>2258036</v>
      </c>
      <c r="I41" s="169">
        <v>708721.98</v>
      </c>
      <c r="J41" s="169"/>
      <c r="K41" s="169">
        <v>799461.54</v>
      </c>
      <c r="L41" s="169"/>
      <c r="M41" s="169"/>
      <c r="N41" s="169">
        <v>815040.18</v>
      </c>
      <c r="O41" s="169"/>
      <c r="P41" s="168">
        <f aca="true" t="shared" si="5" ref="P41:P49">SUM(I41:O41)</f>
        <v>2323223.7</v>
      </c>
      <c r="Q41" s="170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</row>
    <row r="42" spans="1:64" s="171" customFormat="1" ht="21">
      <c r="A42" s="173"/>
      <c r="B42" s="211" t="s">
        <v>141</v>
      </c>
      <c r="C42" s="211"/>
      <c r="D42" s="211"/>
      <c r="E42" s="211"/>
      <c r="F42" s="212"/>
      <c r="G42" s="177" t="s">
        <v>142</v>
      </c>
      <c r="H42" s="168">
        <v>20654</v>
      </c>
      <c r="I42" s="169"/>
      <c r="J42" s="169">
        <v>2170.89</v>
      </c>
      <c r="K42" s="169"/>
      <c r="L42" s="169">
        <v>1910.6</v>
      </c>
      <c r="M42" s="169">
        <v>1312.86</v>
      </c>
      <c r="N42" s="169">
        <v>977.79</v>
      </c>
      <c r="O42" s="169"/>
      <c r="P42" s="168">
        <f t="shared" si="5"/>
        <v>6372.139999999999</v>
      </c>
      <c r="Q42" s="170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</row>
    <row r="43" spans="1:64" s="171" customFormat="1" ht="21">
      <c r="A43" s="173"/>
      <c r="B43" s="211" t="s">
        <v>143</v>
      </c>
      <c r="C43" s="211"/>
      <c r="D43" s="211"/>
      <c r="E43" s="211"/>
      <c r="F43" s="212"/>
      <c r="G43" s="177" t="s">
        <v>144</v>
      </c>
      <c r="H43" s="168">
        <v>889310</v>
      </c>
      <c r="I43" s="169">
        <v>67388.04</v>
      </c>
      <c r="J43" s="169">
        <v>71328.65</v>
      </c>
      <c r="K43" s="169">
        <v>86975.63</v>
      </c>
      <c r="L43" s="169">
        <v>97555.53</v>
      </c>
      <c r="M43" s="169">
        <v>84552.88</v>
      </c>
      <c r="N43" s="169">
        <v>85173.98</v>
      </c>
      <c r="O43" s="169">
        <v>110577.65</v>
      </c>
      <c r="P43" s="168">
        <f t="shared" si="5"/>
        <v>603552.36</v>
      </c>
      <c r="Q43" s="170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</row>
    <row r="44" spans="1:64" s="171" customFormat="1" ht="21">
      <c r="A44" s="173"/>
      <c r="B44" s="211" t="s">
        <v>145</v>
      </c>
      <c r="C44" s="211"/>
      <c r="D44" s="211"/>
      <c r="E44" s="211"/>
      <c r="F44" s="212"/>
      <c r="G44" s="177" t="s">
        <v>146</v>
      </c>
      <c r="H44" s="168">
        <v>1745191</v>
      </c>
      <c r="I44" s="169">
        <v>197098.98</v>
      </c>
      <c r="J44" s="169">
        <v>224130.88</v>
      </c>
      <c r="K44" s="169">
        <v>204781.76</v>
      </c>
      <c r="L44" s="169">
        <v>233517.13</v>
      </c>
      <c r="M44" s="169">
        <v>234993.37</v>
      </c>
      <c r="N44" s="169">
        <v>207911.94</v>
      </c>
      <c r="O44" s="169">
        <v>239655.05</v>
      </c>
      <c r="P44" s="168">
        <f t="shared" si="5"/>
        <v>1542089.11</v>
      </c>
      <c r="Q44" s="170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</row>
    <row r="45" spans="1:64" s="171" customFormat="1" ht="21">
      <c r="A45" s="173"/>
      <c r="B45" s="211" t="s">
        <v>147</v>
      </c>
      <c r="C45" s="211"/>
      <c r="D45" s="211"/>
      <c r="E45" s="211"/>
      <c r="F45" s="212"/>
      <c r="G45" s="177" t="s">
        <v>148</v>
      </c>
      <c r="H45" s="168">
        <v>35881</v>
      </c>
      <c r="I45" s="169"/>
      <c r="J45" s="169"/>
      <c r="K45" s="169">
        <v>6241.26</v>
      </c>
      <c r="L45" s="169"/>
      <c r="M45" s="169"/>
      <c r="N45" s="169">
        <v>12256.39</v>
      </c>
      <c r="O45" s="169"/>
      <c r="P45" s="168">
        <f t="shared" si="5"/>
        <v>18497.65</v>
      </c>
      <c r="Q45" s="170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</row>
    <row r="46" spans="1:64" s="171" customFormat="1" ht="21">
      <c r="A46" s="173"/>
      <c r="B46" s="211" t="s">
        <v>149</v>
      </c>
      <c r="C46" s="211"/>
      <c r="D46" s="211"/>
      <c r="E46" s="211"/>
      <c r="F46" s="212"/>
      <c r="G46" s="177" t="s">
        <v>150</v>
      </c>
      <c r="H46" s="168">
        <v>42729</v>
      </c>
      <c r="I46" s="169"/>
      <c r="J46" s="169"/>
      <c r="K46" s="169">
        <v>10290.65</v>
      </c>
      <c r="L46" s="169"/>
      <c r="M46" s="169">
        <v>11382.68</v>
      </c>
      <c r="N46" s="169"/>
      <c r="O46" s="169"/>
      <c r="P46" s="168">
        <f t="shared" si="5"/>
        <v>21673.33</v>
      </c>
      <c r="Q46" s="170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</row>
    <row r="47" spans="1:64" s="171" customFormat="1" ht="21">
      <c r="A47" s="173"/>
      <c r="B47" s="211" t="s">
        <v>151</v>
      </c>
      <c r="C47" s="211"/>
      <c r="D47" s="211"/>
      <c r="E47" s="211"/>
      <c r="F47" s="212"/>
      <c r="G47" s="177" t="s">
        <v>152</v>
      </c>
      <c r="H47" s="168">
        <v>999165</v>
      </c>
      <c r="I47" s="169"/>
      <c r="J47" s="169"/>
      <c r="K47" s="169"/>
      <c r="L47" s="169"/>
      <c r="M47" s="169">
        <v>479901</v>
      </c>
      <c r="N47" s="169"/>
      <c r="O47" s="169"/>
      <c r="P47" s="168">
        <f t="shared" si="5"/>
        <v>479901</v>
      </c>
      <c r="Q47" s="170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</row>
    <row r="48" spans="1:64" s="171" customFormat="1" ht="21">
      <c r="A48" s="173"/>
      <c r="B48" s="211" t="s">
        <v>153</v>
      </c>
      <c r="C48" s="211"/>
      <c r="D48" s="211"/>
      <c r="E48" s="211"/>
      <c r="F48" s="212"/>
      <c r="G48" s="177" t="s">
        <v>154</v>
      </c>
      <c r="H48" s="168">
        <v>0</v>
      </c>
      <c r="I48" s="169"/>
      <c r="J48" s="169"/>
      <c r="K48" s="169"/>
      <c r="L48" s="169"/>
      <c r="M48" s="169"/>
      <c r="N48" s="169"/>
      <c r="O48" s="169"/>
      <c r="P48" s="168">
        <f t="shared" si="5"/>
        <v>0</v>
      </c>
      <c r="Q48" s="170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</row>
    <row r="49" spans="1:64" s="171" customFormat="1" ht="21">
      <c r="A49" s="179"/>
      <c r="B49" s="180" t="s">
        <v>123</v>
      </c>
      <c r="C49" s="180"/>
      <c r="D49" s="180"/>
      <c r="E49" s="180"/>
      <c r="F49" s="181"/>
      <c r="G49" s="182" t="s">
        <v>167</v>
      </c>
      <c r="H49" s="193">
        <v>100</v>
      </c>
      <c r="I49" s="194"/>
      <c r="J49" s="194"/>
      <c r="K49" s="194"/>
      <c r="L49" s="194">
        <v>925.38</v>
      </c>
      <c r="M49" s="194">
        <v>141.62</v>
      </c>
      <c r="N49" s="194">
        <v>124.16</v>
      </c>
      <c r="O49" s="194"/>
      <c r="P49" s="168">
        <f t="shared" si="5"/>
        <v>1191.16</v>
      </c>
      <c r="Q49" s="170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</row>
    <row r="50" spans="1:50" s="187" customFormat="1" ht="21">
      <c r="A50" s="272" t="s">
        <v>107</v>
      </c>
      <c r="B50" s="273"/>
      <c r="C50" s="273"/>
      <c r="D50" s="273"/>
      <c r="E50" s="273"/>
      <c r="F50" s="274"/>
      <c r="G50" s="183"/>
      <c r="H50" s="184">
        <f>SUM(H40:H49)</f>
        <v>9841160</v>
      </c>
      <c r="I50" s="185">
        <f aca="true" t="shared" si="6" ref="I50:N50">SUM(I40:I49)</f>
        <v>1122229.28</v>
      </c>
      <c r="J50" s="185">
        <f t="shared" si="6"/>
        <v>448042.19</v>
      </c>
      <c r="K50" s="185">
        <f t="shared" si="6"/>
        <v>1274948.6</v>
      </c>
      <c r="L50" s="185">
        <f t="shared" si="6"/>
        <v>495938.51</v>
      </c>
      <c r="M50" s="185">
        <f t="shared" si="6"/>
        <v>929144.62</v>
      </c>
      <c r="N50" s="185">
        <f t="shared" si="6"/>
        <v>1323204.2899999998</v>
      </c>
      <c r="O50" s="185">
        <f>SUM(O40:O49)</f>
        <v>454896.19999999995</v>
      </c>
      <c r="P50" s="184">
        <f>SUM(P40:P49)</f>
        <v>6048403.69</v>
      </c>
      <c r="Q50" s="170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</row>
    <row r="51" spans="1:17" s="186" customFormat="1" ht="21">
      <c r="A51" s="239"/>
      <c r="B51" s="239"/>
      <c r="C51" s="239"/>
      <c r="D51" s="239"/>
      <c r="E51" s="239"/>
      <c r="F51" s="239"/>
      <c r="G51" s="240"/>
      <c r="H51" s="241"/>
      <c r="I51" s="242"/>
      <c r="J51" s="242"/>
      <c r="K51" s="242"/>
      <c r="L51" s="242"/>
      <c r="M51" s="242"/>
      <c r="N51" s="242"/>
      <c r="O51" s="242"/>
      <c r="P51" s="241"/>
      <c r="Q51" s="170"/>
    </row>
    <row r="52" spans="1:17" s="186" customFormat="1" ht="21">
      <c r="A52" s="197"/>
      <c r="B52" s="197"/>
      <c r="C52" s="197"/>
      <c r="D52" s="197"/>
      <c r="E52" s="197"/>
      <c r="F52" s="197"/>
      <c r="G52" s="198"/>
      <c r="H52" s="243"/>
      <c r="I52" s="244"/>
      <c r="J52" s="244"/>
      <c r="K52" s="244"/>
      <c r="L52" s="244"/>
      <c r="M52" s="244"/>
      <c r="N52" s="244"/>
      <c r="O52" s="244"/>
      <c r="P52" s="243"/>
      <c r="Q52" s="170"/>
    </row>
    <row r="53" spans="1:50" s="146" customFormat="1" ht="23.25" customHeight="1">
      <c r="A53" s="270"/>
      <c r="B53" s="270"/>
      <c r="C53" s="270"/>
      <c r="D53" s="270"/>
      <c r="E53" s="270"/>
      <c r="F53" s="270"/>
      <c r="G53" s="270" t="s">
        <v>95</v>
      </c>
      <c r="H53" s="161" t="s">
        <v>7</v>
      </c>
      <c r="I53" s="265">
        <v>238414</v>
      </c>
      <c r="J53" s="265">
        <v>238445</v>
      </c>
      <c r="K53" s="265">
        <v>238475</v>
      </c>
      <c r="L53" s="265">
        <v>238506</v>
      </c>
      <c r="M53" s="265">
        <v>238537</v>
      </c>
      <c r="N53" s="265">
        <v>238565</v>
      </c>
      <c r="O53" s="265">
        <v>238596</v>
      </c>
      <c r="P53" s="271" t="s">
        <v>96</v>
      </c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</row>
    <row r="54" spans="1:50" s="146" customFormat="1" ht="23.25" customHeight="1">
      <c r="A54" s="270"/>
      <c r="B54" s="270"/>
      <c r="C54" s="270"/>
      <c r="D54" s="270"/>
      <c r="E54" s="270"/>
      <c r="F54" s="270"/>
      <c r="G54" s="270"/>
      <c r="H54" s="148" t="s">
        <v>170</v>
      </c>
      <c r="I54" s="265"/>
      <c r="J54" s="265"/>
      <c r="K54" s="265"/>
      <c r="L54" s="265"/>
      <c r="M54" s="265"/>
      <c r="N54" s="265"/>
      <c r="O54" s="265"/>
      <c r="P54" s="271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</row>
    <row r="55" spans="1:50" s="155" customFormat="1" ht="21">
      <c r="A55" s="213" t="s">
        <v>155</v>
      </c>
      <c r="B55" s="158"/>
      <c r="C55" s="158"/>
      <c r="D55" s="158"/>
      <c r="E55" s="158"/>
      <c r="F55" s="159"/>
      <c r="G55" s="160"/>
      <c r="H55" s="147"/>
      <c r="I55" s="153"/>
      <c r="J55" s="153"/>
      <c r="K55" s="153"/>
      <c r="L55" s="153"/>
      <c r="M55" s="153"/>
      <c r="N55" s="153"/>
      <c r="O55" s="153"/>
      <c r="P55" s="206"/>
      <c r="Q55" s="170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</row>
    <row r="56" spans="1:50" s="155" customFormat="1" ht="21">
      <c r="A56" s="156"/>
      <c r="B56" s="157" t="s">
        <v>156</v>
      </c>
      <c r="C56" s="158"/>
      <c r="D56" s="158"/>
      <c r="E56" s="158"/>
      <c r="F56" s="159"/>
      <c r="G56" s="160"/>
      <c r="H56" s="161"/>
      <c r="I56" s="162"/>
      <c r="J56" s="162"/>
      <c r="K56" s="162"/>
      <c r="L56" s="162"/>
      <c r="M56" s="162"/>
      <c r="N56" s="162"/>
      <c r="O56" s="162"/>
      <c r="P56" s="193"/>
      <c r="Q56" s="170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</row>
    <row r="57" spans="1:64" s="171" customFormat="1" ht="21">
      <c r="A57" s="214"/>
      <c r="B57" s="171" t="s">
        <v>157</v>
      </c>
      <c r="F57" s="215"/>
      <c r="G57" s="216" t="s">
        <v>158</v>
      </c>
      <c r="H57" s="168">
        <v>7154000</v>
      </c>
      <c r="I57" s="169"/>
      <c r="J57" s="169"/>
      <c r="K57" s="169">
        <v>2412109</v>
      </c>
      <c r="L57" s="169"/>
      <c r="M57" s="169"/>
      <c r="N57" s="169">
        <v>3149791</v>
      </c>
      <c r="O57" s="169"/>
      <c r="P57" s="168">
        <f>SUM(I57:O57)</f>
        <v>5561900</v>
      </c>
      <c r="Q57" s="170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</row>
    <row r="58" spans="1:50" s="187" customFormat="1" ht="21">
      <c r="A58" s="272" t="s">
        <v>107</v>
      </c>
      <c r="B58" s="273"/>
      <c r="C58" s="273"/>
      <c r="D58" s="273"/>
      <c r="E58" s="273"/>
      <c r="F58" s="274"/>
      <c r="G58" s="183"/>
      <c r="H58" s="217">
        <f>SUM(H57)</f>
        <v>7154000</v>
      </c>
      <c r="I58" s="218">
        <f aca="true" t="shared" si="7" ref="I58:P58">SUM(I57)</f>
        <v>0</v>
      </c>
      <c r="J58" s="218">
        <f t="shared" si="7"/>
        <v>0</v>
      </c>
      <c r="K58" s="218">
        <f t="shared" si="7"/>
        <v>2412109</v>
      </c>
      <c r="L58" s="218">
        <f t="shared" si="7"/>
        <v>0</v>
      </c>
      <c r="M58" s="218">
        <f t="shared" si="7"/>
        <v>0</v>
      </c>
      <c r="N58" s="218">
        <f t="shared" si="7"/>
        <v>3149791</v>
      </c>
      <c r="O58" s="218">
        <f>SUM(O57)</f>
        <v>0</v>
      </c>
      <c r="P58" s="217">
        <f t="shared" si="7"/>
        <v>5561900</v>
      </c>
      <c r="Q58" s="170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</row>
    <row r="59" spans="1:50" s="187" customFormat="1" ht="31.5" customHeight="1" thickBot="1">
      <c r="A59" s="219"/>
      <c r="B59" s="275" t="s">
        <v>165</v>
      </c>
      <c r="C59" s="275"/>
      <c r="D59" s="275"/>
      <c r="E59" s="275"/>
      <c r="F59" s="276"/>
      <c r="G59" s="220"/>
      <c r="H59" s="221">
        <f aca="true" t="shared" si="8" ref="H59:M59">H13+H22+H32+H37+H50+H58</f>
        <v>17667500</v>
      </c>
      <c r="I59" s="222">
        <f t="shared" si="8"/>
        <v>1125559.28</v>
      </c>
      <c r="J59" s="222">
        <f t="shared" si="8"/>
        <v>454238.15</v>
      </c>
      <c r="K59" s="222">
        <f t="shared" si="8"/>
        <v>3713456.41</v>
      </c>
      <c r="L59" s="222">
        <f t="shared" si="8"/>
        <v>597469.91</v>
      </c>
      <c r="M59" s="222">
        <f t="shared" si="8"/>
        <v>1071063.48</v>
      </c>
      <c r="N59" s="222">
        <f>N18+N30+N34+N39+N54+N58</f>
        <v>3178291</v>
      </c>
      <c r="O59" s="222">
        <f>O18+O30+O34+O39+O50+O58</f>
        <v>454896.19999999995</v>
      </c>
      <c r="P59" s="221">
        <f>P13+P22+P32+P37+P50+P58</f>
        <v>12127533.64</v>
      </c>
      <c r="Q59" s="223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</row>
    <row r="60" spans="1:50" s="155" customFormat="1" ht="21.75" thickTop="1">
      <c r="A60" s="213" t="s">
        <v>159</v>
      </c>
      <c r="B60" s="158"/>
      <c r="C60" s="158"/>
      <c r="D60" s="158"/>
      <c r="E60" s="158"/>
      <c r="F60" s="159"/>
      <c r="G60" s="160"/>
      <c r="H60" s="161"/>
      <c r="I60" s="162"/>
      <c r="J60" s="162"/>
      <c r="K60" s="162"/>
      <c r="L60" s="162"/>
      <c r="M60" s="162"/>
      <c r="N60" s="162"/>
      <c r="O60" s="162"/>
      <c r="P60" s="224"/>
      <c r="Q60" s="170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</row>
    <row r="61" spans="1:50" s="155" customFormat="1" ht="24" customHeight="1">
      <c r="A61" s="156"/>
      <c r="B61" s="157" t="s">
        <v>160</v>
      </c>
      <c r="C61" s="158"/>
      <c r="D61" s="158"/>
      <c r="E61" s="158"/>
      <c r="F61" s="159"/>
      <c r="G61" s="160"/>
      <c r="H61" s="161"/>
      <c r="I61" s="162"/>
      <c r="J61" s="162"/>
      <c r="K61" s="162"/>
      <c r="L61" s="162"/>
      <c r="M61" s="162"/>
      <c r="N61" s="162"/>
      <c r="O61" s="162"/>
      <c r="P61" s="193"/>
      <c r="Q61" s="170"/>
      <c r="R61" s="225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</row>
    <row r="62" spans="1:19" ht="21">
      <c r="A62" s="163"/>
      <c r="B62" s="134" t="s">
        <v>94</v>
      </c>
      <c r="C62" s="209"/>
      <c r="D62" s="209"/>
      <c r="E62" s="209"/>
      <c r="F62" s="210"/>
      <c r="G62" s="167"/>
      <c r="H62" s="168"/>
      <c r="I62" s="169"/>
      <c r="J62" s="169"/>
      <c r="K62" s="169">
        <v>50676</v>
      </c>
      <c r="L62" s="169"/>
      <c r="M62" s="169"/>
      <c r="N62" s="169"/>
      <c r="O62" s="169">
        <v>51660</v>
      </c>
      <c r="P62" s="168">
        <f>SUM(I62:O62)</f>
        <v>102336</v>
      </c>
      <c r="Q62" s="170"/>
      <c r="S62" s="171" t="s">
        <v>12</v>
      </c>
    </row>
    <row r="63" spans="1:17" ht="21">
      <c r="A63" s="179"/>
      <c r="B63" s="202" t="s">
        <v>161</v>
      </c>
      <c r="C63" s="180"/>
      <c r="D63" s="180"/>
      <c r="E63" s="180"/>
      <c r="F63" s="181"/>
      <c r="G63" s="182"/>
      <c r="H63" s="226"/>
      <c r="I63" s="227" t="s">
        <v>12</v>
      </c>
      <c r="J63" s="227"/>
      <c r="K63" s="227"/>
      <c r="L63" s="227"/>
      <c r="M63" s="227"/>
      <c r="N63" s="227"/>
      <c r="O63" s="227"/>
      <c r="P63" s="193"/>
      <c r="Q63" s="170"/>
    </row>
    <row r="64" spans="1:17" ht="21">
      <c r="A64" s="163"/>
      <c r="B64" s="134" t="s">
        <v>174</v>
      </c>
      <c r="C64" s="209"/>
      <c r="D64" s="209"/>
      <c r="E64" s="209"/>
      <c r="F64" s="210"/>
      <c r="G64" s="167"/>
      <c r="H64" s="168">
        <v>0</v>
      </c>
      <c r="I64" s="169"/>
      <c r="J64" s="169">
        <v>873000</v>
      </c>
      <c r="K64" s="169"/>
      <c r="L64" s="169"/>
      <c r="M64" s="169"/>
      <c r="N64" s="169">
        <v>436500</v>
      </c>
      <c r="O64" s="169"/>
      <c r="P64" s="168">
        <f>SUM(I64:O64)</f>
        <v>1309500</v>
      </c>
      <c r="Q64" s="170"/>
    </row>
    <row r="65" spans="1:17" ht="21">
      <c r="A65" s="163"/>
      <c r="B65" s="134" t="s">
        <v>176</v>
      </c>
      <c r="C65" s="209"/>
      <c r="D65" s="209"/>
      <c r="E65" s="209"/>
      <c r="F65" s="210"/>
      <c r="G65" s="167"/>
      <c r="H65" s="168">
        <v>0</v>
      </c>
      <c r="I65" s="169"/>
      <c r="J65" s="169"/>
      <c r="K65" s="169"/>
      <c r="L65" s="169"/>
      <c r="M65" s="169"/>
      <c r="N65" s="169"/>
      <c r="O65" s="169">
        <v>65000</v>
      </c>
      <c r="P65" s="168">
        <f>SUM(I65:O65)</f>
        <v>65000</v>
      </c>
      <c r="Q65" s="170"/>
    </row>
    <row r="66" spans="1:17" ht="21">
      <c r="A66" s="163"/>
      <c r="B66" s="266" t="s">
        <v>177</v>
      </c>
      <c r="C66" s="266"/>
      <c r="D66" s="266"/>
      <c r="E66" s="266"/>
      <c r="F66" s="267"/>
      <c r="G66" s="167"/>
      <c r="H66" s="168">
        <v>0</v>
      </c>
      <c r="I66" s="169"/>
      <c r="J66" s="169"/>
      <c r="K66" s="169"/>
      <c r="L66" s="169"/>
      <c r="M66" s="169"/>
      <c r="N66" s="169"/>
      <c r="O66" s="169">
        <v>20000</v>
      </c>
      <c r="P66" s="168">
        <f>SUM(I66:O66)</f>
        <v>20000</v>
      </c>
      <c r="Q66" s="170"/>
    </row>
    <row r="67" spans="1:50" s="187" customFormat="1" ht="21">
      <c r="A67" s="272" t="s">
        <v>168</v>
      </c>
      <c r="B67" s="273"/>
      <c r="C67" s="273"/>
      <c r="D67" s="273"/>
      <c r="E67" s="273"/>
      <c r="F67" s="274"/>
      <c r="G67" s="183"/>
      <c r="H67" s="184">
        <v>0</v>
      </c>
      <c r="I67" s="185">
        <f aca="true" t="shared" si="9" ref="I67:P67">SUM(I62:I66)</f>
        <v>0</v>
      </c>
      <c r="J67" s="185">
        <f t="shared" si="9"/>
        <v>873000</v>
      </c>
      <c r="K67" s="185">
        <f t="shared" si="9"/>
        <v>50676</v>
      </c>
      <c r="L67" s="185">
        <f t="shared" si="9"/>
        <v>0</v>
      </c>
      <c r="M67" s="185">
        <f t="shared" si="9"/>
        <v>0</v>
      </c>
      <c r="N67" s="185">
        <f t="shared" si="9"/>
        <v>436500</v>
      </c>
      <c r="O67" s="185">
        <f t="shared" si="9"/>
        <v>136660</v>
      </c>
      <c r="P67" s="184">
        <f t="shared" si="9"/>
        <v>1496836</v>
      </c>
      <c r="Q67" s="170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</row>
    <row r="68" spans="1:17" ht="21">
      <c r="A68" s="277" t="s">
        <v>169</v>
      </c>
      <c r="B68" s="278"/>
      <c r="C68" s="278"/>
      <c r="D68" s="278"/>
      <c r="E68" s="278"/>
      <c r="F68" s="279"/>
      <c r="G68" s="228"/>
      <c r="H68" s="229">
        <v>0</v>
      </c>
      <c r="I68" s="230"/>
      <c r="J68" s="230"/>
      <c r="K68" s="230"/>
      <c r="L68" s="230"/>
      <c r="M68" s="230"/>
      <c r="N68" s="230">
        <v>146996</v>
      </c>
      <c r="O68" s="230">
        <v>245815.53</v>
      </c>
      <c r="P68" s="168">
        <f>SUM(I68:O68)</f>
        <v>392811.53</v>
      </c>
      <c r="Q68" s="170"/>
    </row>
    <row r="69" spans="1:50" s="146" customFormat="1" ht="32.25" customHeight="1" thickBot="1">
      <c r="A69" s="231"/>
      <c r="B69" s="268" t="s">
        <v>166</v>
      </c>
      <c r="C69" s="268"/>
      <c r="D69" s="268"/>
      <c r="E69" s="268"/>
      <c r="F69" s="269"/>
      <c r="G69" s="232"/>
      <c r="H69" s="221">
        <f aca="true" t="shared" si="10" ref="H69:P69">+H13+H22+H32+H37+H50+H58+H67+H68</f>
        <v>17667500</v>
      </c>
      <c r="I69" s="222">
        <f t="shared" si="10"/>
        <v>1125559.28</v>
      </c>
      <c r="J69" s="222">
        <f t="shared" si="10"/>
        <v>1327238.15</v>
      </c>
      <c r="K69" s="222">
        <f t="shared" si="10"/>
        <v>3764132.41</v>
      </c>
      <c r="L69" s="222">
        <f t="shared" si="10"/>
        <v>597469.91</v>
      </c>
      <c r="M69" s="222">
        <f t="shared" si="10"/>
        <v>1071063.48</v>
      </c>
      <c r="N69" s="222">
        <f t="shared" si="10"/>
        <v>5212153.9399999995</v>
      </c>
      <c r="O69" s="222">
        <f t="shared" si="10"/>
        <v>919564</v>
      </c>
      <c r="P69" s="222">
        <f t="shared" si="10"/>
        <v>14017181.17</v>
      </c>
      <c r="Q69" s="170"/>
      <c r="R69" s="233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</row>
    <row r="70" spans="4:6" ht="21.75" thickTop="1">
      <c r="D70" s="234"/>
      <c r="E70" s="234"/>
      <c r="F70" s="235"/>
    </row>
    <row r="71" spans="4:6" ht="21">
      <c r="D71" s="234"/>
      <c r="E71" s="234"/>
      <c r="F71" s="235"/>
    </row>
    <row r="72" spans="4:6" ht="21">
      <c r="D72" s="234"/>
      <c r="E72" s="234"/>
      <c r="F72" s="235"/>
    </row>
    <row r="73" spans="4:6" ht="21">
      <c r="D73" s="234"/>
      <c r="E73" s="234"/>
      <c r="F73" s="235"/>
    </row>
  </sheetData>
  <sheetProtection/>
  <mergeCells count="44">
    <mergeCell ref="J27:J28"/>
    <mergeCell ref="K27:K28"/>
    <mergeCell ref="L27:L28"/>
    <mergeCell ref="M27:M28"/>
    <mergeCell ref="A1:P1"/>
    <mergeCell ref="A2:P2"/>
    <mergeCell ref="A3:P3"/>
    <mergeCell ref="A4:F5"/>
    <mergeCell ref="G4:G5"/>
    <mergeCell ref="I4:I5"/>
    <mergeCell ref="O4:O5"/>
    <mergeCell ref="J4:J5"/>
    <mergeCell ref="K4:K5"/>
    <mergeCell ref="L4:L5"/>
    <mergeCell ref="J53:J54"/>
    <mergeCell ref="K53:K54"/>
    <mergeCell ref="L53:L54"/>
    <mergeCell ref="P4:P5"/>
    <mergeCell ref="A13:F13"/>
    <mergeCell ref="A22:F22"/>
    <mergeCell ref="A27:F28"/>
    <mergeCell ref="G27:G28"/>
    <mergeCell ref="I27:I28"/>
    <mergeCell ref="M4:M5"/>
    <mergeCell ref="P53:P54"/>
    <mergeCell ref="A58:F58"/>
    <mergeCell ref="B59:F59"/>
    <mergeCell ref="A67:F67"/>
    <mergeCell ref="A68:F68"/>
    <mergeCell ref="P27:P28"/>
    <mergeCell ref="B32:F32"/>
    <mergeCell ref="A37:F37"/>
    <mergeCell ref="A50:F50"/>
    <mergeCell ref="A53:F54"/>
    <mergeCell ref="O27:O28"/>
    <mergeCell ref="O53:O54"/>
    <mergeCell ref="B66:F66"/>
    <mergeCell ref="B69:F69"/>
    <mergeCell ref="N4:N5"/>
    <mergeCell ref="N27:N28"/>
    <mergeCell ref="N53:N54"/>
    <mergeCell ref="M53:M54"/>
    <mergeCell ref="G53:G54"/>
    <mergeCell ref="I53:I54"/>
  </mergeCells>
  <printOptions/>
  <pageMargins left="0.15748031496062992" right="0.15748031496062992" top="0.4330708661417323" bottom="0.1968503937007874" header="0.31496062992125984" footer="0.1968503937007874"/>
  <pageSetup horizontalDpi="300" verticalDpi="300" orientation="landscape" paperSize="9" r:id="rId2"/>
  <headerFooter>
    <oddFooter>&amp;Cหน้าที่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2010-07-01T08:35:57Z</cp:lastPrinted>
  <dcterms:created xsi:type="dcterms:W3CDTF">2009-11-18T08:44:57Z</dcterms:created>
  <dcterms:modified xsi:type="dcterms:W3CDTF">2010-07-01T08:36:50Z</dcterms:modified>
  <cp:category/>
  <cp:version/>
  <cp:contentType/>
  <cp:contentStatus/>
</cp:coreProperties>
</file>