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215" activeTab="1"/>
  </bookViews>
  <sheets>
    <sheet name="หน้า 1" sheetId="1" r:id="rId1"/>
    <sheet name="หน้า 2 " sheetId="2" r:id="rId2"/>
    <sheet name="หมายเหตุประกอบ 1 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BAHTTEXT" hidden="1">#NAME?</definedName>
    <definedName name="_xlnm.Print_Area" localSheetId="0">'หน้า 1'!$A$1:$E$47</definedName>
    <definedName name="_xlnm.Print_Area" localSheetId="1">'หน้า 2 '!$A$1:$F$49</definedName>
    <definedName name="_xlnm.Print_Area" localSheetId="2">'หมายเหตุประกอบ 1 '!$A$1:$AA$65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27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ใบผ่านรายการมาตรฐาน/ทั่วไป ด้าน Cr.</t>
        </r>
      </text>
    </comment>
  </commentList>
</comments>
</file>

<file path=xl/sharedStrings.xml><?xml version="1.0" encoding="utf-8"?>
<sst xmlns="http://schemas.openxmlformats.org/spreadsheetml/2006/main" count="362" uniqueCount="187">
  <si>
    <t>รายงานรับ - จ่ายเงินสด</t>
  </si>
  <si>
    <t>องค์การบริหารส่วนตำบลแม่จัน</t>
  </si>
  <si>
    <t>อำเภอแม่จัน  จังหวัดเชียงราย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</si>
  <si>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</si>
  <si>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</si>
  <si>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</si>
  <si>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</si>
  <si>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</si>
  <si>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เกิดขึ้นจริง</t>
  </si>
  <si>
    <t>บัญชี</t>
  </si>
  <si>
    <t>บาท</t>
  </si>
  <si>
    <t xml:space="preserve">   ยอดยกมา</t>
  </si>
  <si>
    <t xml:space="preserve"> </t>
  </si>
  <si>
    <t xml:space="preserve">   ภาษีอากร</t>
  </si>
  <si>
    <t>0100</t>
  </si>
  <si>
    <t xml:space="preserve">   ค่าธรรมเนียม ค่าปรับและใบอนุญาต</t>
  </si>
  <si>
    <t>0120</t>
  </si>
  <si>
    <t xml:space="preserve">   รายได้จากทรัพย์สิน</t>
  </si>
  <si>
    <t>0200</t>
  </si>
  <si>
    <t xml:space="preserve">   รายได้เบ็ดเตล็ด</t>
  </si>
  <si>
    <t>0250</t>
  </si>
  <si>
    <t xml:space="preserve">   ภาษีจัดสรร</t>
  </si>
  <si>
    <t>0300</t>
  </si>
  <si>
    <t xml:space="preserve">   เงินอุดหนุนทั่วไปกระจายอำนาจ</t>
  </si>
  <si>
    <t>2003</t>
  </si>
  <si>
    <t>รายได้ไม่รวมเงินอุดหนุน</t>
  </si>
  <si>
    <t>รายได้จัดเก็บเอง</t>
  </si>
  <si>
    <t xml:space="preserve">   รับฝาก (หมายเหตุ 2)</t>
  </si>
  <si>
    <t>รายจ่ายค้างจ่าย (กันเงิน)</t>
  </si>
  <si>
    <t>600</t>
  </si>
  <si>
    <t>รายจ่ายรอจ่าย</t>
  </si>
  <si>
    <t>เงินสะสม</t>
  </si>
  <si>
    <t>700</t>
  </si>
  <si>
    <t>เงินมัดจำประกันสัญญา</t>
  </si>
  <si>
    <t>902</t>
  </si>
  <si>
    <t>เงินภาษีหัก ณ ที่จ่าย</t>
  </si>
  <si>
    <t>904</t>
  </si>
  <si>
    <t>เงินค่าใช้จ่าย ภบท. 5%</t>
  </si>
  <si>
    <t>906</t>
  </si>
  <si>
    <t>เงินส่วนลด ภบท. 6%</t>
  </si>
  <si>
    <t>907</t>
  </si>
  <si>
    <t>เงินรางวัลนำจับ</t>
  </si>
  <si>
    <t>900</t>
  </si>
  <si>
    <t>เงินกู้ธนาคารออมสิน</t>
  </si>
  <si>
    <t>เงินสหกรณ์ออมทรัพย์กรมส่งเสริมฯ</t>
  </si>
  <si>
    <t>เงินกู้ธนาคารกรุงไทย</t>
  </si>
  <si>
    <t>เงินกู้ธนาคาร ธกส.</t>
  </si>
  <si>
    <t>เงินอุดหนุนศูนย์จัดซื้อจัดจ้างฯ</t>
  </si>
  <si>
    <t>เงินยืมงบประมาณ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</si>
  <si>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</si>
  <si>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</si>
  <si>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</si>
  <si>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</si>
  <si>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</si>
  <si>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</si>
  <si>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</si>
  <si>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</si>
  <si>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</si>
  <si>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</si>
  <si>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</si>
  <si>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</si>
  <si>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</si>
  <si>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</si>
  <si>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</si>
  <si>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</si>
  <si>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</si>
  <si>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</si>
  <si>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</si>
  <si>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</si>
  <si>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</si>
  <si>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</si>
  <si>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</si>
  <si>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090</t>
  </si>
  <si>
    <t>เงินยืมสะสม</t>
  </si>
  <si>
    <t>704</t>
  </si>
  <si>
    <t>เงินรับฝาก - เงินกู้ธนาคารออมสิน</t>
  </si>
  <si>
    <t>เงินรับฝาก - สหกรณ์ออมทรัพย์กรมส่งเสริมฯ</t>
  </si>
  <si>
    <t>เงินรับฝาก - เงินกู้ธนาคารกรุงไทย</t>
  </si>
  <si>
    <t>เงินรับฝาก - เงินกู้ธนาคาร ธกส.</t>
  </si>
  <si>
    <t>รวมรายจ่าย</t>
  </si>
  <si>
    <t>สูงกว่า</t>
  </si>
  <si>
    <t>รายรับ                                                รายจ่าย</t>
  </si>
  <si>
    <t>(ต่ำกว่า)</t>
  </si>
  <si>
    <t>ยอดยกไป</t>
  </si>
  <si>
    <t>(ลงชื่อ) ...............................................</t>
  </si>
  <si>
    <t>(ลงชื่อ) .............................................................</t>
  </si>
  <si>
    <t>(ลงชื่อ) ..................................................</t>
  </si>
  <si>
    <t xml:space="preserve">           (นางสาวสุรีรัตน์  ชุ่มมงคล)</t>
  </si>
  <si>
    <t xml:space="preserve">           (นางนงค์รักษ์    ขันทะ)</t>
  </si>
  <si>
    <t xml:space="preserve">         หัวหน้าส่วนการคลัง</t>
  </si>
  <si>
    <t>นายกองค์การบริหารส่วนตำบลแม่จัน</t>
  </si>
  <si>
    <t xml:space="preserve">       ( นายสายัณย์    ขัติยะ )</t>
  </si>
  <si>
    <t>เงินอุดหนุน-โครงการบริหารงานแบบพันธมิตรฯ</t>
  </si>
  <si>
    <t>เงินทุนหมุนเวียนโครงการส่งเสริมอาชีพ</t>
  </si>
  <si>
    <t>เงินอุดหนุนเฉพาะกิจ-ศูนย์พัฒนาเด็กเล็กฯ</t>
  </si>
  <si>
    <t>รหัสบัญชี</t>
  </si>
  <si>
    <t>จำนวนเงิน</t>
  </si>
  <si>
    <t>หมวดภาษีอากร</t>
  </si>
  <si>
    <t>ภาษีโรงเรือนและที่ดิน</t>
  </si>
  <si>
    <t>0101</t>
  </si>
  <si>
    <t>ภาษีบำรุงท้องที่</t>
  </si>
  <si>
    <t>0102</t>
  </si>
  <si>
    <t>ค่าภาษีป้าย</t>
  </si>
  <si>
    <t>0103</t>
  </si>
  <si>
    <t>อากรฆ่าสัตว์</t>
  </si>
  <si>
    <t>0104</t>
  </si>
  <si>
    <t>0106</t>
  </si>
  <si>
    <t>รวม</t>
  </si>
  <si>
    <t>หมวดค่าธรรมเนียม ค่าปรับและใบอนุญาต</t>
  </si>
  <si>
    <t>ค่าธรรมเนียมเกี่ยวกับควบคุมเนื้อสัตว์และจำหน่ายเนื้อสัตว์</t>
  </si>
  <si>
    <t>0121</t>
  </si>
  <si>
    <t>ค่าธรรมเนียมเก็บขยะมูลฝอย</t>
  </si>
  <si>
    <t>0126</t>
  </si>
  <si>
    <t>ค่าธรรมเนียมเกี่ยวกับฌาปนสถาน</t>
  </si>
  <si>
    <t>0129</t>
  </si>
  <si>
    <t>ค่าธรรมเนียมปิดประกาศ</t>
  </si>
  <si>
    <t>0130</t>
  </si>
  <si>
    <t>ค่าเปรียบเทียบปรับ พรบ. จราจรทางบก</t>
  </si>
  <si>
    <t>0137</t>
  </si>
  <si>
    <t>ค่าธรรมเนียมใบอนุญาตสะสมอาหาร</t>
  </si>
  <si>
    <t>0128</t>
  </si>
  <si>
    <t>ค่าธรรมเนียมกิจการที่เป็นอันตรายต่อสุขภาพ</t>
  </si>
  <si>
    <t>0148</t>
  </si>
  <si>
    <t>ค่าธรรมเนียมใบอนุญาตขายสุรา</t>
  </si>
  <si>
    <t>หมวดรายได้จากทรัพย์สิน</t>
  </si>
  <si>
    <t>ค่าเช่าทรัพย์สิน</t>
  </si>
  <si>
    <t>0202</t>
  </si>
  <si>
    <t>ดอกเบี้ยเงินฝากธนาคาร</t>
  </si>
  <si>
    <t>0203</t>
  </si>
  <si>
    <t>หมวดรายได้เบ็ดเตล็ด</t>
  </si>
  <si>
    <t>ค่าขายแบบแปลน</t>
  </si>
  <si>
    <t>0302</t>
  </si>
  <si>
    <t>ค่าคำร้อง</t>
  </si>
  <si>
    <t>0304</t>
  </si>
  <si>
    <t xml:space="preserve">รายได้เบ็ดเตล็ดอื่น ๆ </t>
  </si>
  <si>
    <t>0307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</si>
  <si>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</si>
  <si>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</si>
  <si>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1 ใน 9</t>
  </si>
  <si>
    <t>1002</t>
  </si>
  <si>
    <t>ภาษีมูลค่าเพิ่ม ตาม พรบ.กำหนดแผนฯ</t>
  </si>
  <si>
    <t>ภาษีธุรกิจเฉพาะ</t>
  </si>
  <si>
    <t>1004</t>
  </si>
  <si>
    <t>ภาษีสุรา</t>
  </si>
  <si>
    <t>1005</t>
  </si>
  <si>
    <t>ภาษีสรรพสามิต</t>
  </si>
  <si>
    <t>1006</t>
  </si>
  <si>
    <t>ค่าภาคหลวงแร่</t>
  </si>
  <si>
    <t>1010</t>
  </si>
  <si>
    <t>ค่าภาคหลวงปิโตรเลียม</t>
  </si>
  <si>
    <t>1011</t>
  </si>
  <si>
    <t>ค่าธรรมเนียมสิทธินิติกรรมที่ดิน</t>
  </si>
  <si>
    <t>1013</t>
  </si>
  <si>
    <t>ค่าธรรมเนียมน้ำบาดาล</t>
  </si>
  <si>
    <t>1016</t>
  </si>
  <si>
    <t>รายได้ที่รัฐบาลอุดหนุนให้องค์กรปกครองส่วนท้องถิ่น</t>
  </si>
  <si>
    <t>หมวดเงินอุดหนุน</t>
  </si>
  <si>
    <t>เงินอุดหนุนทั่วไปเพื่อการกระจายอำนาจ</t>
  </si>
  <si>
    <t>703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</si>
  <si>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</si>
  <si>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</si>
  <si>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หมวดเงินอุดหนุนทั่วไปที่ระบุวัตถุประสงค์</t>
  </si>
  <si>
    <t xml:space="preserve">        นักวิชาการเงินและบัญชี</t>
  </si>
  <si>
    <t>รายรับจริงประกอบรายงานรับ - จ่ายเงินสด</t>
  </si>
  <si>
    <t>ภาษีบำรุง อบจ. จากสถานค้าปลีกน้ำมัน</t>
  </si>
  <si>
    <t>รวมรายรับตามงบประมาณ</t>
  </si>
  <si>
    <t>รวมรายรับทั้งสิ้น</t>
  </si>
  <si>
    <t>0122</t>
  </si>
  <si>
    <t>รวมรายได้ที่รัฐบาลอุดหนุนให้โดยระบุวัตถุประสงค์</t>
  </si>
  <si>
    <t>รายได้รอการรับรู้</t>
  </si>
  <si>
    <t>รายรับ</t>
  </si>
  <si>
    <t>เงินอุดหนุนทั่วไปที่ระบุวัตถุประสงค์-เบี้ยยังชีพผู้สูงอายุฯ</t>
  </si>
  <si>
    <t>เงินอุดหนุนทั่วไปที่ระบุวัตถุประสงค์-เบี้ยความพิการฯ</t>
  </si>
  <si>
    <t>เงินอุดหนุนทั่วไปที่ระบุวัตถุประสงค์-เบี้ยยังชีพความพิการฯ</t>
  </si>
  <si>
    <t>เงินอุดหนุนทั่วไปที่ระบุวัตถุประสงค์-โครงการครอบครัวสัมพันธ์</t>
  </si>
  <si>
    <t>เงินอุดหนุนทั่วไปที่ระบุวัตถุประสงค์-เบี้ยยังความพิการฯ</t>
  </si>
  <si>
    <t>ประจำเดือน  พฤษภาคม  2553</t>
  </si>
  <si>
    <t>ค่าปรับ</t>
  </si>
  <si>
    <r>
      <t>รายรับ</t>
    </r>
    <r>
      <rPr>
        <sz val="16"/>
        <rFont val="Angsana New"/>
        <family val="1"/>
      </rPr>
      <t xml:space="preserve">  </t>
    </r>
    <r>
      <rPr>
        <b/>
        <sz val="12"/>
        <rFont val="Angsana New"/>
        <family val="1"/>
      </rPr>
      <t>(</t>
    </r>
    <r>
      <rPr>
        <b/>
        <u val="single"/>
        <sz val="12"/>
        <rFont val="Angsana New"/>
        <family val="1"/>
      </rPr>
      <t>หมายเหตุ 1</t>
    </r>
    <r>
      <rPr>
        <b/>
        <sz val="12"/>
        <rFont val="Angsana New"/>
        <family val="1"/>
      </rPr>
      <t>)</t>
    </r>
  </si>
  <si>
    <t>ค่าขายแบบแปลน - โครงการไทยเข้มแข็งฯ</t>
  </si>
  <si>
    <t>รวมจำนวนเงิน</t>
  </si>
  <si>
    <t>ต.ค. 52 - มี.ค. 53</t>
  </si>
  <si>
    <t>ยอดยกมา</t>
  </si>
  <si>
    <t>( มิ.ย. 53)</t>
  </si>
  <si>
    <t>ประจำเดือน  มิถุนายน  2553</t>
  </si>
  <si>
    <t>เงินอุดหนุนทั่วไป-โครงการไทยเข็มแข็ง  2555</t>
  </si>
  <si>
    <t>เงินคืนค่าปรับ - ระบบประปาหมู่บ้าน หมู่ 14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</si>
</sst>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0"/>
      <name val="Arial"/>
      <family val="0"/>
    </font>
    <font>
      <sz val="11"/>
      <color indexed="8"/>
      <name val="Tahoma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2"/>
    </font>
    <font>
      <sz val="15"/>
      <name val="Angsana New"/>
      <family val="1"/>
    </font>
    <font>
      <b/>
      <sz val="14"/>
      <name val="Angsana New"/>
      <family val="1"/>
    </font>
    <font>
      <b/>
      <sz val="13.5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double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3" fontId="3" fillId="33" borderId="15" xfId="36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33" borderId="17" xfId="0" applyFont="1" applyFill="1" applyBorder="1" applyAlignment="1">
      <alignment/>
    </xf>
    <xf numFmtId="4" fontId="3" fillId="0" borderId="0" xfId="0" applyNumberFormat="1" applyFont="1" applyAlignment="1">
      <alignment/>
    </xf>
    <xf numFmtId="49" fontId="3" fillId="33" borderId="0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9" fontId="3" fillId="33" borderId="19" xfId="0" applyNumberFormat="1" applyFont="1" applyFill="1" applyBorder="1" applyAlignment="1">
      <alignment horizontal="center"/>
    </xf>
    <xf numFmtId="4" fontId="4" fillId="0" borderId="20" xfId="0" applyNumberFormat="1" applyFont="1" applyBorder="1" applyAlignment="1">
      <alignment/>
    </xf>
    <xf numFmtId="4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49" fontId="3" fillId="33" borderId="25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9" fontId="3" fillId="33" borderId="27" xfId="0" applyNumberFormat="1" applyFont="1" applyFill="1" applyBorder="1" applyAlignment="1">
      <alignment horizontal="center"/>
    </xf>
    <xf numFmtId="4" fontId="3" fillId="33" borderId="27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3" xfId="36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" fontId="3" fillId="0" borderId="15" xfId="36" applyNumberFormat="1" applyFont="1" applyFill="1" applyBorder="1" applyAlignment="1">
      <alignment horizontal="right"/>
    </xf>
    <xf numFmtId="4" fontId="3" fillId="0" borderId="15" xfId="36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4" fontId="3" fillId="0" borderId="0" xfId="36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3" fontId="3" fillId="33" borderId="13" xfId="36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shrinkToFit="1"/>
    </xf>
    <xf numFmtId="0" fontId="3" fillId="33" borderId="14" xfId="0" applyFont="1" applyFill="1" applyBorder="1" applyAlignment="1">
      <alignment shrinkToFit="1"/>
    </xf>
    <xf numFmtId="0" fontId="8" fillId="33" borderId="15" xfId="0" applyFont="1" applyFill="1" applyBorder="1" applyAlignment="1">
      <alignment/>
    </xf>
    <xf numFmtId="43" fontId="3" fillId="33" borderId="27" xfId="36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5" xfId="38" applyNumberFormat="1" applyFont="1" applyFill="1" applyBorder="1" applyAlignment="1">
      <alignment/>
    </xf>
    <xf numFmtId="4" fontId="4" fillId="0" borderId="28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49" fontId="4" fillId="33" borderId="19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43" fontId="3" fillId="33" borderId="14" xfId="36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" fontId="4" fillId="0" borderId="30" xfId="0" applyNumberFormat="1" applyFont="1" applyBorder="1" applyAlignment="1">
      <alignment/>
    </xf>
    <xf numFmtId="0" fontId="4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/>
    </xf>
    <xf numFmtId="4" fontId="3" fillId="0" borderId="28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3" fillId="34" borderId="0" xfId="0" applyNumberFormat="1" applyFont="1" applyFill="1" applyAlignment="1">
      <alignment vertical="center"/>
    </xf>
    <xf numFmtId="4" fontId="50" fillId="0" borderId="0" xfId="0" applyNumberFormat="1" applyFont="1" applyFill="1" applyAlignment="1">
      <alignment horizontal="center" vertical="center"/>
    </xf>
    <xf numFmtId="43" fontId="3" fillId="0" borderId="15" xfId="36" applyFont="1" applyFill="1" applyBorder="1" applyAlignment="1">
      <alignment/>
    </xf>
    <xf numFmtId="0" fontId="11" fillId="33" borderId="25" xfId="0" applyFont="1" applyFill="1" applyBorder="1" applyAlignment="1">
      <alignment shrinkToFit="1"/>
    </xf>
    <xf numFmtId="0" fontId="3" fillId="33" borderId="24" xfId="0" applyFont="1" applyFill="1" applyBorder="1" applyAlignment="1">
      <alignment shrinkToFit="1"/>
    </xf>
    <xf numFmtId="43" fontId="3" fillId="0" borderId="11" xfId="36" applyFont="1" applyFill="1" applyBorder="1" applyAlignment="1">
      <alignment/>
    </xf>
    <xf numFmtId="43" fontId="3" fillId="0" borderId="0" xfId="36" applyFont="1" applyAlignment="1">
      <alignment/>
    </xf>
    <xf numFmtId="43" fontId="4" fillId="0" borderId="0" xfId="36" applyFont="1" applyAlignment="1">
      <alignment/>
    </xf>
    <xf numFmtId="43" fontId="4" fillId="0" borderId="0" xfId="36" applyFont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47" applyFont="1" applyFill="1" applyAlignment="1">
      <alignment horizontal="center" vertical="center"/>
      <protection/>
    </xf>
    <xf numFmtId="0" fontId="4" fillId="0" borderId="19" xfId="47" applyFont="1" applyFill="1" applyBorder="1" applyAlignment="1">
      <alignment horizontal="center" vertical="center"/>
      <protection/>
    </xf>
    <xf numFmtId="43" fontId="4" fillId="0" borderId="10" xfId="39" applyFont="1" applyFill="1" applyBorder="1" applyAlignment="1">
      <alignment horizontal="center" vertical="center"/>
    </xf>
    <xf numFmtId="43" fontId="4" fillId="0" borderId="12" xfId="39" applyFont="1" applyFill="1" applyBorder="1" applyAlignment="1">
      <alignment horizontal="center" vertical="center"/>
    </xf>
    <xf numFmtId="0" fontId="4" fillId="0" borderId="20" xfId="47" applyFont="1" applyFill="1" applyBorder="1" applyAlignment="1">
      <alignment vertical="center"/>
      <protection/>
    </xf>
    <xf numFmtId="0" fontId="4" fillId="0" borderId="34" xfId="47" applyFont="1" applyFill="1" applyBorder="1" applyAlignment="1">
      <alignment horizontal="center" vertical="center"/>
      <protection/>
    </xf>
    <xf numFmtId="0" fontId="4" fillId="0" borderId="35" xfId="47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43" fontId="4" fillId="0" borderId="10" xfId="39" applyFont="1" applyFill="1" applyBorder="1" applyAlignment="1">
      <alignment horizontal="center" vertical="center" shrinkToFit="1"/>
    </xf>
    <xf numFmtId="0" fontId="3" fillId="0" borderId="16" xfId="47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4" fillId="0" borderId="31" xfId="47" applyFont="1" applyFill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/>
      <protection/>
    </xf>
    <xf numFmtId="43" fontId="4" fillId="0" borderId="11" xfId="39" applyFont="1" applyFill="1" applyBorder="1" applyAlignment="1">
      <alignment horizontal="center" vertical="center"/>
    </xf>
    <xf numFmtId="43" fontId="4" fillId="0" borderId="11" xfId="39" applyFont="1" applyFill="1" applyBorder="1" applyAlignment="1">
      <alignment horizontal="center" vertical="center" shrinkToFit="1"/>
    </xf>
    <xf numFmtId="0" fontId="3" fillId="0" borderId="17" xfId="47" applyFont="1" applyFill="1" applyBorder="1">
      <alignment/>
      <protection/>
    </xf>
    <xf numFmtId="0" fontId="3" fillId="0" borderId="36" xfId="47" applyFont="1" applyFill="1" applyBorder="1" applyAlignment="1">
      <alignment horizontal="left"/>
      <protection/>
    </xf>
    <xf numFmtId="0" fontId="3" fillId="0" borderId="36" xfId="47" applyFont="1" applyFill="1" applyBorder="1" applyAlignment="1">
      <alignment/>
      <protection/>
    </xf>
    <xf numFmtId="0" fontId="3" fillId="0" borderId="24" xfId="47" applyFont="1" applyFill="1" applyBorder="1" applyAlignment="1">
      <alignment/>
      <protection/>
    </xf>
    <xf numFmtId="49" fontId="3" fillId="0" borderId="13" xfId="47" applyNumberFormat="1" applyFont="1" applyFill="1" applyBorder="1" applyAlignment="1">
      <alignment horizontal="center"/>
      <protection/>
    </xf>
    <xf numFmtId="43" fontId="3" fillId="0" borderId="13" xfId="39" applyFont="1" applyFill="1" applyBorder="1" applyAlignment="1">
      <alignment horizontal="center"/>
    </xf>
    <xf numFmtId="43" fontId="3" fillId="0" borderId="13" xfId="39" applyFont="1" applyFill="1" applyBorder="1" applyAlignment="1">
      <alignment horizontal="center" shrinkToFit="1"/>
    </xf>
    <xf numFmtId="0" fontId="3" fillId="0" borderId="26" xfId="47" applyFont="1" applyFill="1" applyBorder="1">
      <alignment/>
      <protection/>
    </xf>
    <xf numFmtId="0" fontId="3" fillId="0" borderId="37" xfId="47" applyFont="1" applyFill="1" applyBorder="1" applyAlignment="1">
      <alignment horizontal="left"/>
      <protection/>
    </xf>
    <xf numFmtId="0" fontId="3" fillId="0" borderId="37" xfId="47" applyFont="1" applyFill="1" applyBorder="1" applyAlignment="1">
      <alignment/>
      <protection/>
    </xf>
    <xf numFmtId="0" fontId="3" fillId="0" borderId="25" xfId="47" applyFont="1" applyFill="1" applyBorder="1" applyAlignment="1">
      <alignment/>
      <protection/>
    </xf>
    <xf numFmtId="49" fontId="3" fillId="0" borderId="15" xfId="47" applyNumberFormat="1" applyFont="1" applyFill="1" applyBorder="1" applyAlignment="1">
      <alignment horizontal="center"/>
      <protection/>
    </xf>
    <xf numFmtId="0" fontId="3" fillId="0" borderId="25" xfId="47" applyFont="1" applyFill="1" applyBorder="1" applyAlignment="1">
      <alignment horizontal="left"/>
      <protection/>
    </xf>
    <xf numFmtId="0" fontId="3" fillId="0" borderId="38" xfId="47" applyFont="1" applyFill="1" applyBorder="1">
      <alignment/>
      <protection/>
    </xf>
    <xf numFmtId="0" fontId="3" fillId="0" borderId="39" xfId="47" applyFont="1" applyFill="1" applyBorder="1">
      <alignment/>
      <protection/>
    </xf>
    <xf numFmtId="0" fontId="3" fillId="0" borderId="40" xfId="47" applyFont="1" applyFill="1" applyBorder="1">
      <alignment/>
      <protection/>
    </xf>
    <xf numFmtId="49" fontId="3" fillId="0" borderId="14" xfId="47" applyNumberFormat="1" applyFont="1" applyFill="1" applyBorder="1" applyAlignment="1">
      <alignment horizontal="center"/>
      <protection/>
    </xf>
    <xf numFmtId="49" fontId="4" fillId="0" borderId="21" xfId="47" applyNumberFormat="1" applyFont="1" applyFill="1" applyBorder="1" applyAlignment="1">
      <alignment horizontal="center"/>
      <protection/>
    </xf>
    <xf numFmtId="43" fontId="4" fillId="0" borderId="21" xfId="39" applyFont="1" applyFill="1" applyBorder="1" applyAlignment="1">
      <alignment/>
    </xf>
    <xf numFmtId="43" fontId="4" fillId="0" borderId="21" xfId="39" applyFont="1" applyFill="1" applyBorder="1" applyAlignment="1">
      <alignment shrinkToFit="1"/>
    </xf>
    <xf numFmtId="43" fontId="4" fillId="0" borderId="14" xfId="39" applyFont="1" applyFill="1" applyBorder="1" applyAlignment="1">
      <alignment horizontal="center" vertical="center"/>
    </xf>
    <xf numFmtId="43" fontId="4" fillId="0" borderId="14" xfId="39" applyFont="1" applyFill="1" applyBorder="1" applyAlignment="1">
      <alignment horizontal="center" vertical="center" shrinkToFit="1"/>
    </xf>
    <xf numFmtId="0" fontId="3" fillId="0" borderId="24" xfId="47" applyFont="1" applyFill="1" applyBorder="1" applyAlignment="1">
      <alignment horizontal="left"/>
      <protection/>
    </xf>
    <xf numFmtId="0" fontId="3" fillId="0" borderId="39" xfId="47" applyFont="1" applyFill="1" applyBorder="1" applyAlignment="1">
      <alignment/>
      <protection/>
    </xf>
    <xf numFmtId="0" fontId="3" fillId="0" borderId="40" xfId="47" applyFont="1" applyFill="1" applyBorder="1" applyAlignment="1">
      <alignment/>
      <protection/>
    </xf>
    <xf numFmtId="43" fontId="3" fillId="0" borderId="11" xfId="39" applyFont="1" applyFill="1" applyBorder="1" applyAlignment="1">
      <alignment horizontal="center"/>
    </xf>
    <xf numFmtId="43" fontId="3" fillId="0" borderId="11" xfId="39" applyFont="1" applyFill="1" applyBorder="1" applyAlignment="1">
      <alignment horizontal="center" shrinkToFit="1"/>
    </xf>
    <xf numFmtId="43" fontId="4" fillId="0" borderId="21" xfId="39" applyFont="1" applyFill="1" applyBorder="1" applyAlignment="1">
      <alignment horizontal="center"/>
    </xf>
    <xf numFmtId="43" fontId="4" fillId="0" borderId="21" xfId="39" applyFont="1" applyFill="1" applyBorder="1" applyAlignment="1">
      <alignment horizontal="center" shrinkToFit="1"/>
    </xf>
    <xf numFmtId="0" fontId="4" fillId="0" borderId="16" xfId="47" applyFont="1" applyFill="1" applyBorder="1" applyAlignment="1">
      <alignment vertical="center"/>
      <protection/>
    </xf>
    <xf numFmtId="43" fontId="3" fillId="0" borderId="10" xfId="39" applyFont="1" applyFill="1" applyBorder="1" applyAlignment="1">
      <alignment horizontal="center"/>
    </xf>
    <xf numFmtId="0" fontId="3" fillId="0" borderId="16" xfId="47" applyFont="1" applyFill="1" applyBorder="1">
      <alignment/>
      <protection/>
    </xf>
    <xf numFmtId="0" fontId="3" fillId="0" borderId="0" xfId="47" applyFont="1" applyFill="1" applyBorder="1">
      <alignment/>
      <protection/>
    </xf>
    <xf numFmtId="0" fontId="3" fillId="0" borderId="31" xfId="47" applyFont="1" applyFill="1" applyBorder="1">
      <alignment/>
      <protection/>
    </xf>
    <xf numFmtId="49" fontId="3" fillId="0" borderId="11" xfId="47" applyNumberFormat="1" applyFont="1" applyFill="1" applyBorder="1" applyAlignment="1">
      <alignment horizontal="center"/>
      <protection/>
    </xf>
    <xf numFmtId="43" fontId="4" fillId="0" borderId="10" xfId="39" applyFont="1" applyFill="1" applyBorder="1" applyAlignment="1">
      <alignment/>
    </xf>
    <xf numFmtId="43" fontId="4" fillId="0" borderId="10" xfId="39" applyFont="1" applyFill="1" applyBorder="1" applyAlignment="1">
      <alignment shrinkToFit="1"/>
    </xf>
    <xf numFmtId="0" fontId="4" fillId="0" borderId="41" xfId="47" applyFont="1" applyFill="1" applyBorder="1">
      <alignment/>
      <protection/>
    </xf>
    <xf numFmtId="49" fontId="4" fillId="0" borderId="30" xfId="47" applyNumberFormat="1" applyFont="1" applyFill="1" applyBorder="1" applyAlignment="1">
      <alignment horizontal="center"/>
      <protection/>
    </xf>
    <xf numFmtId="43" fontId="4" fillId="0" borderId="30" xfId="39" applyFont="1" applyFill="1" applyBorder="1" applyAlignment="1">
      <alignment horizontal="center" vertical="center"/>
    </xf>
    <xf numFmtId="43" fontId="4" fillId="0" borderId="30" xfId="39" applyFont="1" applyFill="1" applyBorder="1" applyAlignment="1">
      <alignment horizontal="center" vertical="center" shrinkToFit="1"/>
    </xf>
    <xf numFmtId="43" fontId="3" fillId="0" borderId="18" xfId="39" applyFont="1" applyFill="1" applyBorder="1" applyAlignment="1">
      <alignment horizontal="center"/>
    </xf>
    <xf numFmtId="0" fontId="3" fillId="33" borderId="24" xfId="47" applyFont="1" applyFill="1" applyBorder="1">
      <alignment/>
      <protection/>
    </xf>
    <xf numFmtId="0" fontId="3" fillId="0" borderId="36" xfId="47" applyFont="1" applyFill="1" applyBorder="1">
      <alignment/>
      <protection/>
    </xf>
    <xf numFmtId="0" fontId="3" fillId="0" borderId="24" xfId="47" applyFont="1" applyFill="1" applyBorder="1">
      <alignment/>
      <protection/>
    </xf>
    <xf numFmtId="0" fontId="5" fillId="0" borderId="39" xfId="47" applyFont="1" applyFill="1" applyBorder="1" applyAlignment="1">
      <alignment horizontal="left" vertical="center"/>
      <protection/>
    </xf>
    <xf numFmtId="43" fontId="3" fillId="0" borderId="14" xfId="39" applyFont="1" applyFill="1" applyBorder="1" applyAlignment="1">
      <alignment horizontal="center"/>
    </xf>
    <xf numFmtId="43" fontId="3" fillId="0" borderId="14" xfId="39" applyFont="1" applyFill="1" applyBorder="1" applyAlignment="1">
      <alignment horizontal="center" shrinkToFit="1"/>
    </xf>
    <xf numFmtId="49" fontId="3" fillId="0" borderId="10" xfId="47" applyNumberFormat="1" applyFont="1" applyFill="1" applyBorder="1" applyAlignment="1">
      <alignment horizontal="center"/>
      <protection/>
    </xf>
    <xf numFmtId="43" fontId="3" fillId="0" borderId="10" xfId="39" applyFont="1" applyFill="1" applyBorder="1" applyAlignment="1">
      <alignment/>
    </xf>
    <xf numFmtId="43" fontId="3" fillId="0" borderId="10" xfId="39" applyFont="1" applyFill="1" applyBorder="1" applyAlignment="1">
      <alignment shrinkToFit="1"/>
    </xf>
    <xf numFmtId="0" fontId="4" fillId="0" borderId="41" xfId="47" applyFont="1" applyFill="1" applyBorder="1" applyAlignment="1">
      <alignment horizontal="center" vertical="center"/>
      <protection/>
    </xf>
    <xf numFmtId="49" fontId="4" fillId="0" borderId="30" xfId="47" applyNumberFormat="1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0" fontId="3" fillId="0" borderId="0" xfId="47" applyFont="1" applyFill="1" applyAlignment="1">
      <alignment vertical="center"/>
      <protection/>
    </xf>
    <xf numFmtId="0" fontId="3" fillId="0" borderId="0" xfId="47" applyFont="1" applyFill="1">
      <alignment/>
      <protection/>
    </xf>
    <xf numFmtId="0" fontId="4" fillId="0" borderId="0" xfId="47" applyFont="1" applyFill="1" applyBorder="1">
      <alignment/>
      <protection/>
    </xf>
    <xf numFmtId="0" fontId="4" fillId="0" borderId="0" xfId="47" applyFont="1" applyFill="1">
      <alignment/>
      <protection/>
    </xf>
    <xf numFmtId="0" fontId="4" fillId="0" borderId="0" xfId="47" applyFont="1" applyFill="1" applyBorder="1" applyAlignment="1">
      <alignment horizontal="center"/>
      <protection/>
    </xf>
    <xf numFmtId="49" fontId="4" fillId="0" borderId="0" xfId="47" applyNumberFormat="1" applyFont="1" applyFill="1" applyBorder="1" applyAlignment="1">
      <alignment horizontal="center"/>
      <protection/>
    </xf>
    <xf numFmtId="43" fontId="4" fillId="0" borderId="0" xfId="39" applyFont="1" applyFill="1" applyBorder="1" applyAlignment="1">
      <alignment horizontal="center"/>
    </xf>
    <xf numFmtId="43" fontId="4" fillId="0" borderId="0" xfId="39" applyFont="1" applyFill="1" applyBorder="1" applyAlignment="1">
      <alignment horizontal="center" shrinkToFit="1"/>
    </xf>
    <xf numFmtId="0" fontId="3" fillId="0" borderId="38" xfId="47" applyFont="1" applyFill="1" applyBorder="1" applyAlignment="1">
      <alignment vertical="center"/>
      <protection/>
    </xf>
    <xf numFmtId="0" fontId="4" fillId="0" borderId="39" xfId="47" applyFont="1" applyFill="1" applyBorder="1" applyAlignment="1">
      <alignment horizontal="center" vertical="center"/>
      <protection/>
    </xf>
    <xf numFmtId="0" fontId="4" fillId="0" borderId="40" xfId="47" applyFont="1" applyFill="1" applyBorder="1" applyAlignment="1">
      <alignment horizontal="center" vertical="center"/>
      <protection/>
    </xf>
    <xf numFmtId="0" fontId="4" fillId="0" borderId="14" xfId="47" applyFont="1" applyFill="1" applyBorder="1" applyAlignment="1">
      <alignment horizontal="center" vertical="center"/>
      <protection/>
    </xf>
    <xf numFmtId="0" fontId="4" fillId="0" borderId="26" xfId="47" applyFont="1" applyFill="1" applyBorder="1">
      <alignment/>
      <protection/>
    </xf>
    <xf numFmtId="49" fontId="4" fillId="0" borderId="15" xfId="47" applyNumberFormat="1" applyFont="1" applyFill="1" applyBorder="1" applyAlignment="1">
      <alignment horizontal="center"/>
      <protection/>
    </xf>
    <xf numFmtId="0" fontId="3" fillId="0" borderId="37" xfId="47" applyFont="1" applyFill="1" applyBorder="1">
      <alignment/>
      <protection/>
    </xf>
    <xf numFmtId="0" fontId="3" fillId="0" borderId="25" xfId="47" applyFont="1" applyFill="1" applyBorder="1">
      <alignment/>
      <protection/>
    </xf>
    <xf numFmtId="4" fontId="3" fillId="0" borderId="0" xfId="39" applyNumberFormat="1" applyFont="1" applyFill="1" applyAlignment="1">
      <alignment horizontal="left"/>
    </xf>
    <xf numFmtId="4" fontId="3" fillId="0" borderId="0" xfId="39" applyNumberFormat="1" applyFont="1" applyFill="1" applyBorder="1" applyAlignment="1">
      <alignment/>
    </xf>
    <xf numFmtId="0" fontId="3" fillId="0" borderId="0" xfId="47" applyFont="1" applyFill="1" applyAlignment="1">
      <alignment horizontal="center"/>
      <protection/>
    </xf>
    <xf numFmtId="43" fontId="3" fillId="0" borderId="0" xfId="39" applyFont="1" applyFill="1" applyAlignment="1">
      <alignment horizontal="center"/>
    </xf>
    <xf numFmtId="43" fontId="3" fillId="0" borderId="0" xfId="39" applyFont="1" applyFill="1" applyAlignment="1">
      <alignment horizontal="center" shrinkToFit="1"/>
    </xf>
    <xf numFmtId="4" fontId="4" fillId="0" borderId="10" xfId="39" applyNumberFormat="1" applyFont="1" applyFill="1" applyBorder="1" applyAlignment="1">
      <alignment horizontal="center" vertical="center"/>
    </xf>
    <xf numFmtId="4" fontId="4" fillId="0" borderId="12" xfId="39" applyNumberFormat="1" applyFont="1" applyFill="1" applyBorder="1" applyAlignment="1">
      <alignment horizontal="center" vertical="center"/>
    </xf>
    <xf numFmtId="4" fontId="3" fillId="0" borderId="0" xfId="47" applyNumberFormat="1" applyFont="1" applyFill="1" applyBorder="1" applyAlignment="1">
      <alignment horizontal="center" vertical="center"/>
      <protection/>
    </xf>
    <xf numFmtId="4" fontId="3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33" borderId="21" xfId="0" applyFont="1" applyFill="1" applyBorder="1" applyAlignment="1">
      <alignment horizontal="center" vertical="center" shrinkToFit="1"/>
    </xf>
    <xf numFmtId="4" fontId="3" fillId="0" borderId="1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33" borderId="44" xfId="47" applyFont="1" applyFill="1" applyBorder="1" applyAlignment="1">
      <alignment horizontal="left" shrinkToFit="1"/>
      <protection/>
    </xf>
    <xf numFmtId="0" fontId="3" fillId="33" borderId="43" xfId="47" applyFont="1" applyFill="1" applyBorder="1" applyAlignment="1">
      <alignment horizontal="left" shrinkToFit="1"/>
      <protection/>
    </xf>
    <xf numFmtId="0" fontId="4" fillId="0" borderId="45" xfId="47" applyFont="1" applyFill="1" applyBorder="1" applyAlignment="1">
      <alignment horizontal="center" vertical="center"/>
      <protection/>
    </xf>
    <xf numFmtId="0" fontId="4" fillId="0" borderId="46" xfId="47" applyFont="1" applyFill="1" applyBorder="1" applyAlignment="1">
      <alignment horizontal="center" vertical="center"/>
      <protection/>
    </xf>
    <xf numFmtId="17" fontId="4" fillId="0" borderId="21" xfId="39" applyNumberFormat="1" applyFont="1" applyFill="1" applyBorder="1" applyAlignment="1">
      <alignment horizontal="center" vertical="center" shrinkToFit="1"/>
    </xf>
    <xf numFmtId="0" fontId="4" fillId="0" borderId="21" xfId="47" applyFont="1" applyFill="1" applyBorder="1" applyAlignment="1">
      <alignment horizontal="center" vertical="center"/>
      <protection/>
    </xf>
    <xf numFmtId="0" fontId="4" fillId="0" borderId="22" xfId="47" applyFont="1" applyFill="1" applyBorder="1" applyAlignment="1">
      <alignment horizontal="center"/>
      <protection/>
    </xf>
    <xf numFmtId="0" fontId="4" fillId="0" borderId="47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4" fillId="0" borderId="45" xfId="47" applyFont="1" applyFill="1" applyBorder="1" applyAlignment="1">
      <alignment horizontal="center"/>
      <protection/>
    </xf>
    <xf numFmtId="0" fontId="4" fillId="0" borderId="46" xfId="47" applyFont="1" applyFill="1" applyBorder="1" applyAlignment="1">
      <alignment horizontal="center"/>
      <protection/>
    </xf>
    <xf numFmtId="0" fontId="3" fillId="0" borderId="22" xfId="47" applyFont="1" applyFill="1" applyBorder="1" applyAlignment="1">
      <alignment horizontal="left"/>
      <protection/>
    </xf>
    <xf numFmtId="0" fontId="3" fillId="0" borderId="47" xfId="47" applyFont="1" applyFill="1" applyBorder="1" applyAlignment="1">
      <alignment horizontal="left"/>
      <protection/>
    </xf>
    <xf numFmtId="0" fontId="3" fillId="0" borderId="23" xfId="47" applyFont="1" applyFill="1" applyBorder="1" applyAlignment="1">
      <alignment horizontal="left"/>
      <protection/>
    </xf>
    <xf numFmtId="4" fontId="4" fillId="0" borderId="21" xfId="39" applyNumberFormat="1" applyFont="1" applyFill="1" applyBorder="1" applyAlignment="1">
      <alignment horizontal="center" vertical="center"/>
    </xf>
    <xf numFmtId="0" fontId="4" fillId="0" borderId="37" xfId="47" applyFont="1" applyFill="1" applyBorder="1" applyAlignment="1">
      <alignment horizontal="center"/>
      <protection/>
    </xf>
    <xf numFmtId="0" fontId="4" fillId="0" borderId="25" xfId="47" applyFont="1" applyFill="1" applyBorder="1" applyAlignment="1">
      <alignment horizontal="center"/>
      <protection/>
    </xf>
    <xf numFmtId="0" fontId="4" fillId="0" borderId="21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 vertical="center"/>
      <protection/>
    </xf>
    <xf numFmtId="0" fontId="4" fillId="0" borderId="19" xfId="4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43" fontId="3" fillId="33" borderId="11" xfId="36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3" fontId="3" fillId="33" borderId="12" xfId="36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0" fontId="8" fillId="33" borderId="25" xfId="0" applyFont="1" applyFill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0</xdr:rowOff>
    </xdr:from>
    <xdr:to>
      <xdr:col>14</xdr:col>
      <xdr:colOff>990600</xdr:colOff>
      <xdr:row>2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05800" y="295275"/>
          <a:ext cx="14382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  <xdr:twoCellAnchor>
    <xdr:from>
      <xdr:col>25</xdr:col>
      <xdr:colOff>76200</xdr:colOff>
      <xdr:row>0</xdr:row>
      <xdr:rowOff>200025</xdr:rowOff>
    </xdr:from>
    <xdr:to>
      <xdr:col>26</xdr:col>
      <xdr:colOff>800100</xdr:colOff>
      <xdr:row>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830675" y="200025"/>
          <a:ext cx="14382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%20&#3611;&#3637;&#3591;&#3610;&#3611;&#3619;&#3632;&#3617;&#3634;&#3603;%202552\&#3619;&#3634;&#3618;&#3591;&#3634;&#3609;&#3619;&#3633;&#3610;%20-%20&#3592;&#3656;&#3634;&#3618;&#3648;&#3591;&#3636;&#3609;&#3626;&#3604;%20&#3611;&#3619;&#3632;&#3592;&#3635;&#3648;&#3604;&#3639;&#3629;&#3609;%20&#3611;&#3637;&#3591;&#3610;&#3611;&#3619;&#3632;&#3617;&#3634;&#3603;%202552\Copy%20of%2012.%20&#3619;&#3634;&#3618;&#3591;&#3634;&#3609;&#3619;&#3633;&#3610;%20-%20&#3592;&#3656;&#3634;&#3618;&#3648;&#3591;&#3636;&#3609;&#3626;&#3604;%20&#3611;&#3619;&#3632;&#3592;&#3635;&#3648;&#3604;&#3639;&#3629;&#3609;%20&#3585;&#3633;&#3609;&#3618;&#3634;&#3618;&#3609;%20%2025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.%20&#3619;&#3634;&#3618;&#3591;&#3634;&#3609;&#3619;&#3633;&#3610;%20-%20&#3592;&#3656;&#3634;&#3618;&#3648;&#3591;&#3636;&#3609;&#3626;&#3604;%20%20&#3611;&#3619;&#3632;&#3592;&#3635;&#3648;&#3604;&#3639;&#3629;&#3609;%20%20&#3648;&#3617;&#3625;&#3634;&#3618;&#3609;%20%2025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&#3649;&#3621;&#3632;&#3610;&#3633;&#3597;&#3594;&#3637;%20&#3611;&#3637;&#3591;&#3610;&#3611;&#3619;&#3632;&#3617;&#3634;&#3603;%202553\&#3619;&#3634;&#3618;&#3591;&#3634;&#3609;&#3626;&#3606;&#3634;&#3609;&#3632;&#3607;&#3634;&#3591;&#3585;&#3634;&#3619;&#3648;&#3591;&#3636;&#3609;&#3611;&#3619;&#3632;&#3592;&#3635;&#3623;&#3633;&#3609;%20&#3611;&#3637;&#3591;&#3610;&#3611;&#3619;&#3632;&#3617;&#3634;&#3603;%202553\8.%20&#3619;&#3634;&#3618;&#3591;&#3634;&#3609;&#3626;&#3606;&#3634;&#3609;&#3632;&#3607;&#3634;&#3591;&#3585;&#3634;&#3619;&#3648;&#3591;&#3636;&#3609;&#3611;&#3619;&#3632;&#3592;&#3635;&#3623;&#3633;&#3609;%20&#3611;&#3619;&#3632;&#3592;&#3635;&#3648;&#3604;&#3639;&#3629;&#3609;%20&#3614;.&#3588;.%205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.%20&#3619;&#3634;&#3618;&#3591;&#3634;&#3609;&#3619;&#3633;&#3610;%20-%20&#3592;&#3656;&#3634;&#3618;&#3648;&#3591;&#3636;&#3609;&#3626;&#3604;%20%20&#3611;&#3619;&#3632;&#3592;&#3635;&#3648;&#3604;&#3639;&#3629;&#3609;%20%20&#3614;&#3620;&#3625;&#3616;&#3634;&#3588;&#3617;%20%2025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 "/>
    </sheetNames>
    <sheetDataSet>
      <sheetData sheetId="1">
        <row r="46">
          <cell r="F46">
            <v>13000856.09000001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  <sheetName val="หมายเหตุประกอบ 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05"/>
      <sheetName val="04.05 "/>
      <sheetName val="06.05 "/>
      <sheetName val="07.05 "/>
      <sheetName val="10.05  "/>
      <sheetName val="11.05 "/>
      <sheetName val="12.05 "/>
      <sheetName val="14.05  "/>
      <sheetName val="17.05  "/>
      <sheetName val="18.05  "/>
      <sheetName val="19.05  "/>
      <sheetName val="20.05  "/>
      <sheetName val="24.05"/>
      <sheetName val="25.05"/>
      <sheetName val="26.05 "/>
      <sheetName val="27.05 "/>
      <sheetName val="31.05 "/>
    </sheetNames>
    <sheetDataSet>
      <sheetData sheetId="16">
        <row r="29">
          <cell r="H29">
            <v>15922999.560000012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  <sheetName val="หมายเหตุประกอบ 1 "/>
    </sheetNames>
    <sheetDataSet>
      <sheetData sheetId="0">
        <row r="11">
          <cell r="B11">
            <v>332120.87</v>
          </cell>
        </row>
        <row r="12">
          <cell r="B12">
            <v>130303</v>
          </cell>
        </row>
        <row r="13">
          <cell r="B13">
            <v>14308.22</v>
          </cell>
        </row>
        <row r="14">
          <cell r="B14">
            <v>52260</v>
          </cell>
        </row>
        <row r="15">
          <cell r="B15">
            <v>8033360.890000001</v>
          </cell>
        </row>
        <row r="16">
          <cell r="B16">
            <v>5561900</v>
          </cell>
        </row>
        <row r="18">
          <cell r="B18">
            <v>102336</v>
          </cell>
        </row>
        <row r="19">
          <cell r="B19">
            <v>1309500</v>
          </cell>
        </row>
        <row r="20">
          <cell r="B20">
            <v>65000</v>
          </cell>
        </row>
        <row r="21">
          <cell r="B21">
            <v>20000</v>
          </cell>
        </row>
        <row r="22">
          <cell r="B22">
            <v>13937.580000000016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5379</v>
          </cell>
        </row>
        <row r="30">
          <cell r="B30">
            <v>185240.55</v>
          </cell>
        </row>
        <row r="31">
          <cell r="B31">
            <v>35529.98</v>
          </cell>
        </row>
        <row r="32">
          <cell r="B32">
            <v>2443.84</v>
          </cell>
        </row>
        <row r="33">
          <cell r="B33">
            <v>2914.36</v>
          </cell>
        </row>
        <row r="34">
          <cell r="B34">
            <v>0</v>
          </cell>
        </row>
        <row r="35">
          <cell r="B35">
            <v>113960</v>
          </cell>
        </row>
        <row r="36">
          <cell r="B36">
            <v>16055.08</v>
          </cell>
        </row>
        <row r="37">
          <cell r="B37">
            <v>355700</v>
          </cell>
        </row>
        <row r="38">
          <cell r="B38">
            <v>48741.5</v>
          </cell>
        </row>
        <row r="39">
          <cell r="B39">
            <v>345077.95999999996</v>
          </cell>
        </row>
        <row r="40">
          <cell r="B40">
            <v>2400</v>
          </cell>
        </row>
        <row r="41">
          <cell r="B41">
            <v>3218</v>
          </cell>
        </row>
        <row r="42">
          <cell r="B42">
            <v>61422.51</v>
          </cell>
        </row>
        <row r="43">
          <cell r="B43">
            <v>57700</v>
          </cell>
        </row>
        <row r="44">
          <cell r="B44">
            <v>425.6</v>
          </cell>
        </row>
      </sheetData>
      <sheetData sheetId="1">
        <row r="5">
          <cell r="B5">
            <v>2119422</v>
          </cell>
        </row>
        <row r="6">
          <cell r="B6">
            <v>2014168</v>
          </cell>
        </row>
        <row r="7">
          <cell r="B7">
            <v>1056005</v>
          </cell>
        </row>
        <row r="8">
          <cell r="B8">
            <v>477614</v>
          </cell>
        </row>
        <row r="9">
          <cell r="B9">
            <v>1172121.83</v>
          </cell>
        </row>
        <row r="10">
          <cell r="B10">
            <v>864627.66</v>
          </cell>
        </row>
        <row r="11">
          <cell r="B11">
            <v>101454.48</v>
          </cell>
        </row>
        <row r="12">
          <cell r="B12">
            <v>1390852</v>
          </cell>
        </row>
        <row r="13">
          <cell r="B13">
            <v>246274</v>
          </cell>
        </row>
        <row r="14">
          <cell r="B14">
            <v>239000</v>
          </cell>
        </row>
        <row r="15">
          <cell r="B15">
            <v>148824</v>
          </cell>
        </row>
        <row r="17">
          <cell r="B17">
            <v>6226</v>
          </cell>
        </row>
        <row r="18">
          <cell r="B18">
            <v>0</v>
          </cell>
        </row>
        <row r="19">
          <cell r="B19">
            <v>1320306.5</v>
          </cell>
        </row>
        <row r="20">
          <cell r="B20">
            <v>0</v>
          </cell>
        </row>
        <row r="21">
          <cell r="B21">
            <v>42783.520000000004</v>
          </cell>
        </row>
        <row r="22">
          <cell r="B22">
            <v>25630.21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113960</v>
          </cell>
        </row>
        <row r="27">
          <cell r="B27">
            <v>16055.08</v>
          </cell>
        </row>
        <row r="28">
          <cell r="B28">
            <v>355700</v>
          </cell>
        </row>
        <row r="29">
          <cell r="B29">
            <v>48741.5</v>
          </cell>
        </row>
        <row r="30">
          <cell r="B30">
            <v>215585.69</v>
          </cell>
        </row>
        <row r="31">
          <cell r="B31">
            <v>743850</v>
          </cell>
        </row>
        <row r="32">
          <cell r="B32">
            <v>1129500</v>
          </cell>
        </row>
        <row r="33">
          <cell r="B33">
            <v>75890</v>
          </cell>
        </row>
        <row r="34">
          <cell r="B34">
            <v>24500</v>
          </cell>
        </row>
        <row r="40">
          <cell r="F40">
            <v>15922999.560000012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1">
      <selection activeCell="C21" sqref="C21:C22"/>
    </sheetView>
  </sheetViews>
  <sheetFormatPr defaultColWidth="9.140625" defaultRowHeight="12.75"/>
  <cols>
    <col min="1" max="1" width="18.7109375" style="32" customWidth="1"/>
    <col min="2" max="2" width="18.7109375" style="53" customWidth="1"/>
    <col min="3" max="3" width="45.7109375" style="54" customWidth="1"/>
    <col min="4" max="4" width="10.28125" style="55" customWidth="1"/>
    <col min="5" max="5" width="18.7109375" style="53" customWidth="1"/>
    <col min="6" max="6" width="9.140625" style="2" customWidth="1"/>
    <col min="7" max="7" width="13.8515625" style="138" bestFit="1" customWidth="1"/>
    <col min="8" max="16384" width="9.140625" style="1" customWidth="1"/>
  </cols>
  <sheetData>
    <row r="1" spans="1:6" ht="26.25">
      <c r="A1" s="239" t="s">
        <v>0</v>
      </c>
      <c r="B1" s="239"/>
      <c r="C1" s="239"/>
      <c r="D1" s="239"/>
      <c r="E1" s="239"/>
      <c r="F1" s="1"/>
    </row>
    <row r="2" spans="1:5" ht="26.25">
      <c r="A2" s="239" t="s">
        <v>1</v>
      </c>
      <c r="B2" s="239"/>
      <c r="C2" s="239"/>
      <c r="D2" s="239"/>
      <c r="E2" s="239"/>
    </row>
    <row r="3" spans="1:5" ht="26.25">
      <c r="A3" s="239" t="s">
        <v>2</v>
      </c>
      <c r="B3" s="239"/>
      <c r="C3" s="239"/>
      <c r="D3" s="239"/>
      <c r="E3" s="239"/>
    </row>
    <row r="4" spans="1:5" ht="23.25">
      <c r="A4" s="278" t="s">
        <v>184</v>
      </c>
      <c r="B4" s="278"/>
      <c r="C4" s="278"/>
      <c r="D4" s="278"/>
      <c r="E4" s="278"/>
    </row>
    <row r="5" spans="1:7" s="8" customFormat="1" ht="15.75" customHeight="1">
      <c r="A5" s="3"/>
      <c r="B5" s="4"/>
      <c r="C5" s="5"/>
      <c r="D5" s="6"/>
      <c r="E5" s="4"/>
      <c r="F5" s="7"/>
      <c r="G5" s="139"/>
    </row>
    <row r="6" spans="1:7" s="11" customFormat="1" ht="23.25">
      <c r="A6" s="240" t="s">
        <v>3</v>
      </c>
      <c r="B6" s="240"/>
      <c r="C6" s="241" t="s">
        <v>4</v>
      </c>
      <c r="D6" s="9" t="s">
        <v>5</v>
      </c>
      <c r="E6" s="13" t="s">
        <v>6</v>
      </c>
      <c r="F6" s="10"/>
      <c r="G6" s="140"/>
    </row>
    <row r="7" spans="1:7" s="11" customFormat="1" ht="23.25">
      <c r="A7" s="12" t="s">
        <v>7</v>
      </c>
      <c r="B7" s="13" t="s">
        <v>8</v>
      </c>
      <c r="C7" s="241"/>
      <c r="D7" s="14" t="s">
        <v>9</v>
      </c>
      <c r="E7" s="131" t="s">
        <v>8</v>
      </c>
      <c r="F7" s="10"/>
      <c r="G7" s="140"/>
    </row>
    <row r="8" spans="1:7" s="11" customFormat="1" ht="23.25">
      <c r="A8" s="15" t="s">
        <v>10</v>
      </c>
      <c r="B8" s="16" t="s">
        <v>10</v>
      </c>
      <c r="C8" s="241"/>
      <c r="D8" s="17"/>
      <c r="E8" s="16" t="s">
        <v>10</v>
      </c>
      <c r="F8" s="10"/>
      <c r="G8" s="140"/>
    </row>
    <row r="9" spans="1:7" s="8" customFormat="1" ht="23.25">
      <c r="A9" s="18"/>
      <c r="B9" s="124">
        <f>'[1]หน้า 2  '!$F$46</f>
        <v>13000856.09000001</v>
      </c>
      <c r="C9" s="19" t="s">
        <v>11</v>
      </c>
      <c r="D9" s="20"/>
      <c r="E9" s="124">
        <f>'[4]หน้า 2 '!$F$40</f>
        <v>15922999.560000012</v>
      </c>
      <c r="F9" s="7"/>
      <c r="G9" s="139"/>
    </row>
    <row r="10" spans="1:5" ht="23.25">
      <c r="A10" s="21"/>
      <c r="B10" s="22"/>
      <c r="C10" s="23" t="s">
        <v>178</v>
      </c>
      <c r="D10" s="24"/>
      <c r="E10" s="25"/>
    </row>
    <row r="11" spans="1:5" ht="23.25">
      <c r="A11" s="26">
        <f>+'หมายเหตุประกอบ 1 '!H13</f>
        <v>257440</v>
      </c>
      <c r="B11" s="27">
        <f>'[4]หน้า 1'!B11+E11</f>
        <v>338671.87</v>
      </c>
      <c r="C11" s="28" t="s">
        <v>13</v>
      </c>
      <c r="D11" s="24" t="s">
        <v>14</v>
      </c>
      <c r="E11" s="22">
        <f>1646.23+4464.77+440</f>
        <v>6551</v>
      </c>
    </row>
    <row r="12" spans="1:5" ht="23.25">
      <c r="A12" s="29">
        <f>+'หมายเหตุประกอบ 1 '!H22</f>
        <v>175900</v>
      </c>
      <c r="B12" s="27">
        <f>'[4]หน้า 1'!B12+E12</f>
        <v>161693</v>
      </c>
      <c r="C12" s="28" t="s">
        <v>15</v>
      </c>
      <c r="D12" s="24" t="s">
        <v>16</v>
      </c>
      <c r="E12" s="22">
        <f>30440+200+50+700</f>
        <v>31390</v>
      </c>
    </row>
    <row r="13" spans="1:5" ht="23.25">
      <c r="A13" s="26">
        <f>+'หมายเหตุประกอบ 1 '!H30</f>
        <v>156000</v>
      </c>
      <c r="B13" s="27">
        <f>'[4]หน้า 1'!B13+E13</f>
        <v>72970.92</v>
      </c>
      <c r="C13" s="28" t="s">
        <v>17</v>
      </c>
      <c r="D13" s="24" t="s">
        <v>18</v>
      </c>
      <c r="E13" s="27">
        <f>3000+55662.7</f>
        <v>58662.7</v>
      </c>
    </row>
    <row r="14" spans="1:5" ht="23.25">
      <c r="A14" s="26">
        <f>+'หมายเหตุประกอบ 1 '!H35</f>
        <v>83000</v>
      </c>
      <c r="B14" s="27">
        <f>'[4]หน้า 1'!B14+E14</f>
        <v>52410</v>
      </c>
      <c r="C14" s="28" t="s">
        <v>19</v>
      </c>
      <c r="D14" s="24" t="s">
        <v>20</v>
      </c>
      <c r="E14" s="100">
        <v>150</v>
      </c>
    </row>
    <row r="15" spans="1:5" ht="23.25">
      <c r="A15" s="26">
        <f>+'หมายเหตุประกอบ 1 '!H48</f>
        <v>9841160</v>
      </c>
      <c r="B15" s="27">
        <f>'[4]หน้า 1'!B15+E15</f>
        <v>8551487.92</v>
      </c>
      <c r="C15" s="28" t="s">
        <v>21</v>
      </c>
      <c r="D15" s="24" t="s">
        <v>22</v>
      </c>
      <c r="E15" s="22">
        <f>126327.92+68563.55+210782.56+112453</f>
        <v>518127.03</v>
      </c>
    </row>
    <row r="16" spans="1:5" ht="23.25">
      <c r="A16" s="26">
        <f>+'หมายเหตุประกอบ 1 '!H54</f>
        <v>7154000</v>
      </c>
      <c r="B16" s="27">
        <f>'[4]หน้า 1'!B16+E16</f>
        <v>5561900</v>
      </c>
      <c r="C16" s="28" t="s">
        <v>23</v>
      </c>
      <c r="D16" s="24" t="s">
        <v>24</v>
      </c>
      <c r="E16" s="27">
        <v>0</v>
      </c>
    </row>
    <row r="17" spans="1:7" s="8" customFormat="1" ht="24" thickBot="1">
      <c r="A17" s="121">
        <f>SUM(A11:A16)</f>
        <v>17667500</v>
      </c>
      <c r="B17" s="102">
        <f>SUM(B11:B16)</f>
        <v>14739133.71</v>
      </c>
      <c r="C17" s="122"/>
      <c r="D17" s="123"/>
      <c r="E17" s="102">
        <f>SUM(E11:E16)</f>
        <v>614880.73</v>
      </c>
      <c r="F17" s="7"/>
      <c r="G17" s="139"/>
    </row>
    <row r="18" spans="1:5" ht="24" thickTop="1">
      <c r="A18" s="30"/>
      <c r="B18" s="27">
        <f>'[4]หน้า 1'!B18+E18</f>
        <v>153996</v>
      </c>
      <c r="C18" s="96" t="s">
        <v>94</v>
      </c>
      <c r="D18" s="24"/>
      <c r="E18" s="92">
        <v>51660</v>
      </c>
    </row>
    <row r="19" spans="1:5" ht="23.25">
      <c r="A19" s="141"/>
      <c r="B19" s="27">
        <f>'[4]หน้า 1'!B19+E19</f>
        <v>1746000</v>
      </c>
      <c r="C19" s="118" t="s">
        <v>171</v>
      </c>
      <c r="D19" s="93"/>
      <c r="E19" s="117">
        <v>436500</v>
      </c>
    </row>
    <row r="20" spans="1:8" ht="23.25">
      <c r="A20" s="141"/>
      <c r="B20" s="27">
        <f>'[4]หน้า 1'!B20+E20</f>
        <v>65000</v>
      </c>
      <c r="C20" s="118" t="s">
        <v>172</v>
      </c>
      <c r="D20" s="93"/>
      <c r="E20" s="117">
        <f>+'หมายเหตุประกอบ 1 '!Z61</f>
        <v>0</v>
      </c>
      <c r="H20" s="32"/>
    </row>
    <row r="21" spans="1:5" ht="23.25">
      <c r="A21" s="141"/>
      <c r="B21" s="27">
        <f>'[4]หน้า 1'!B21+E21</f>
        <v>20000</v>
      </c>
      <c r="C21" s="118" t="s">
        <v>174</v>
      </c>
      <c r="D21" s="93"/>
      <c r="E21" s="117">
        <f>+'หมายเหตุประกอบ 1 '!Z62</f>
        <v>0</v>
      </c>
    </row>
    <row r="22" spans="1:5" ht="23.25">
      <c r="A22" s="141"/>
      <c r="B22" s="27">
        <f>+E22</f>
        <v>2042900</v>
      </c>
      <c r="C22" s="118" t="s">
        <v>185</v>
      </c>
      <c r="D22" s="93"/>
      <c r="E22" s="117">
        <v>2042900</v>
      </c>
    </row>
    <row r="23" spans="1:5" ht="23.25">
      <c r="A23" s="127" t="s">
        <v>25</v>
      </c>
      <c r="B23" s="97">
        <f>'[4]หน้า 1'!B22+E23</f>
        <v>13968.550000000016</v>
      </c>
      <c r="C23" s="116" t="s">
        <v>169</v>
      </c>
      <c r="D23" s="51"/>
      <c r="E23" s="52">
        <v>30.97</v>
      </c>
    </row>
    <row r="24" spans="1:5" ht="24" thickBot="1">
      <c r="A24" s="129">
        <f>+B17-B16</f>
        <v>9177233.71</v>
      </c>
      <c r="B24" s="105">
        <f>SUM(B17:B23)</f>
        <v>18780998.26</v>
      </c>
      <c r="C24" s="119"/>
      <c r="D24" s="120"/>
      <c r="E24" s="105">
        <f>SUM(E17:E23)</f>
        <v>3145971.7</v>
      </c>
    </row>
    <row r="25" spans="1:5" ht="24" thickTop="1">
      <c r="A25" s="126" t="s">
        <v>26</v>
      </c>
      <c r="B25" s="34"/>
      <c r="C25" s="35"/>
      <c r="D25" s="33"/>
      <c r="E25" s="34"/>
    </row>
    <row r="26" spans="1:5" ht="23.25">
      <c r="A26" s="125">
        <f>SUM(B11:B14)</f>
        <v>625745.79</v>
      </c>
      <c r="B26" s="36"/>
      <c r="C26" s="37"/>
      <c r="D26" s="38" t="s">
        <v>12</v>
      </c>
      <c r="E26" s="36"/>
    </row>
    <row r="27" spans="1:7" ht="23.25">
      <c r="A27" s="39"/>
      <c r="B27" s="40">
        <f>SUM(B28:B46)</f>
        <v>1531450.81</v>
      </c>
      <c r="C27" s="41" t="s">
        <v>27</v>
      </c>
      <c r="D27" s="42"/>
      <c r="E27" s="40">
        <f>SUM(E28:E46)</f>
        <v>295242.43</v>
      </c>
      <c r="G27" s="139"/>
    </row>
    <row r="28" spans="1:7" s="8" customFormat="1" ht="23.25">
      <c r="A28" s="43"/>
      <c r="B28" s="27">
        <f>'[4]หน้า 1'!B27+E28</f>
        <v>0</v>
      </c>
      <c r="C28" s="44" t="s">
        <v>28</v>
      </c>
      <c r="D28" s="45" t="s">
        <v>29</v>
      </c>
      <c r="E28" s="92"/>
      <c r="F28" s="7"/>
      <c r="G28" s="139"/>
    </row>
    <row r="29" spans="1:7" s="8" customFormat="1" ht="23.25">
      <c r="A29" s="43"/>
      <c r="B29" s="27">
        <f>'[4]หน้า 1'!B28+E29</f>
        <v>0</v>
      </c>
      <c r="C29" s="46" t="s">
        <v>30</v>
      </c>
      <c r="D29" s="47"/>
      <c r="E29" s="27"/>
      <c r="F29" s="7"/>
      <c r="G29" s="139"/>
    </row>
    <row r="30" spans="1:7" s="8" customFormat="1" ht="23.25">
      <c r="A30" s="30"/>
      <c r="B30" s="27">
        <f>'[4]หน้า 1'!B29+E30</f>
        <v>5379</v>
      </c>
      <c r="C30" s="31" t="s">
        <v>31</v>
      </c>
      <c r="D30" s="48" t="s">
        <v>32</v>
      </c>
      <c r="E30" s="25"/>
      <c r="F30" s="7"/>
      <c r="G30" s="139"/>
    </row>
    <row r="31" spans="1:5" ht="23.25">
      <c r="A31" s="30"/>
      <c r="B31" s="27">
        <f>'[4]หน้า 1'!B30+E31</f>
        <v>185240.55</v>
      </c>
      <c r="C31" s="49" t="s">
        <v>33</v>
      </c>
      <c r="D31" s="24" t="s">
        <v>34</v>
      </c>
      <c r="E31" s="134"/>
    </row>
    <row r="32" spans="1:5" ht="23.25">
      <c r="A32" s="30"/>
      <c r="B32" s="27">
        <f>'[4]หน้า 1'!B31+E32</f>
        <v>55951.62</v>
      </c>
      <c r="C32" s="49" t="s">
        <v>35</v>
      </c>
      <c r="D32" s="24" t="s">
        <v>36</v>
      </c>
      <c r="E32" s="21">
        <v>20421.64</v>
      </c>
    </row>
    <row r="33" spans="1:5" ht="23.25">
      <c r="A33" s="30"/>
      <c r="B33" s="27">
        <f>'[4]หน้า 1'!B32+E33</f>
        <v>2694.6400000000003</v>
      </c>
      <c r="C33" s="49" t="s">
        <v>37</v>
      </c>
      <c r="D33" s="24" t="s">
        <v>38</v>
      </c>
      <c r="E33" s="22">
        <v>250.8</v>
      </c>
    </row>
    <row r="34" spans="1:5" ht="23.25">
      <c r="A34" s="30"/>
      <c r="B34" s="27">
        <f>'[4]หน้า 1'!B33+E34</f>
        <v>3215.3500000000004</v>
      </c>
      <c r="C34" s="49" t="s">
        <v>39</v>
      </c>
      <c r="D34" s="24" t="s">
        <v>40</v>
      </c>
      <c r="E34" s="22">
        <v>300.99</v>
      </c>
    </row>
    <row r="35" spans="1:5" ht="23.25">
      <c r="A35" s="30"/>
      <c r="B35" s="27">
        <f>'[4]หน้า 1'!B34+E35</f>
        <v>0</v>
      </c>
      <c r="C35" s="49" t="s">
        <v>41</v>
      </c>
      <c r="D35" s="24" t="s">
        <v>42</v>
      </c>
      <c r="E35" s="134"/>
    </row>
    <row r="36" spans="1:5" ht="23.25">
      <c r="A36" s="30"/>
      <c r="B36" s="27">
        <f>'[4]หน้า 1'!B35+E36</f>
        <v>174260</v>
      </c>
      <c r="C36" s="49" t="s">
        <v>43</v>
      </c>
      <c r="D36" s="24" t="s">
        <v>42</v>
      </c>
      <c r="E36" s="26">
        <v>60300</v>
      </c>
    </row>
    <row r="37" spans="1:5" ht="23.25">
      <c r="A37" s="30"/>
      <c r="B37" s="27">
        <f>'[4]หน้า 1'!B36+E37</f>
        <v>19055.08</v>
      </c>
      <c r="C37" s="49" t="s">
        <v>44</v>
      </c>
      <c r="D37" s="24" t="s">
        <v>42</v>
      </c>
      <c r="E37" s="26">
        <v>3000</v>
      </c>
    </row>
    <row r="38" spans="1:5" ht="23.25">
      <c r="A38" s="30"/>
      <c r="B38" s="27">
        <f>'[4]หน้า 1'!B37+E38</f>
        <v>359900</v>
      </c>
      <c r="C38" s="28" t="s">
        <v>45</v>
      </c>
      <c r="D38" s="24" t="s">
        <v>42</v>
      </c>
      <c r="E38" s="26">
        <v>4200</v>
      </c>
    </row>
    <row r="39" spans="1:5" ht="23.25">
      <c r="A39" s="30"/>
      <c r="B39" s="27">
        <f>'[4]หน้า 1'!B38+E39</f>
        <v>57141.5</v>
      </c>
      <c r="C39" s="28" t="s">
        <v>46</v>
      </c>
      <c r="D39" s="24" t="s">
        <v>42</v>
      </c>
      <c r="E39" s="26">
        <v>8400</v>
      </c>
    </row>
    <row r="40" spans="1:5" ht="23.25">
      <c r="A40" s="30"/>
      <c r="B40" s="27">
        <f>'[4]หน้า 1'!B39+E40</f>
        <v>430077.95999999996</v>
      </c>
      <c r="C40" s="94" t="s">
        <v>47</v>
      </c>
      <c r="D40" s="24"/>
      <c r="E40" s="134">
        <v>85000</v>
      </c>
    </row>
    <row r="41" spans="1:5" ht="23.25">
      <c r="A41" s="30"/>
      <c r="B41" s="27">
        <f>'[4]หน้า 1'!B40+E41</f>
        <v>2400</v>
      </c>
      <c r="C41" s="95" t="s">
        <v>48</v>
      </c>
      <c r="D41" s="93"/>
      <c r="E41" s="50"/>
    </row>
    <row r="42" spans="1:5" ht="23.25">
      <c r="A42" s="30"/>
      <c r="B42" s="27">
        <f>'[4]หน้า 1'!B41+E42</f>
        <v>3218</v>
      </c>
      <c r="C42" s="94" t="s">
        <v>92</v>
      </c>
      <c r="D42" s="24"/>
      <c r="E42" s="27"/>
    </row>
    <row r="43" spans="1:5" ht="23.25">
      <c r="A43" s="30"/>
      <c r="B43" s="27">
        <f>'[4]หน้า 1'!B42+E43</f>
        <v>61422.51</v>
      </c>
      <c r="C43" s="128" t="s">
        <v>93</v>
      </c>
      <c r="D43" s="24"/>
      <c r="E43" s="27"/>
    </row>
    <row r="44" spans="1:5" ht="23.25">
      <c r="A44" s="30"/>
      <c r="B44" s="27">
        <f>'[4]หน้า 1'!B43+E44</f>
        <v>57700</v>
      </c>
      <c r="C44" s="128" t="s">
        <v>179</v>
      </c>
      <c r="D44" s="24"/>
      <c r="E44" s="27"/>
    </row>
    <row r="45" spans="1:5" ht="23.25">
      <c r="A45" s="30"/>
      <c r="B45" s="27">
        <f>'[4]หน้า 1'!B44+E45</f>
        <v>6145.6</v>
      </c>
      <c r="C45" s="283" t="s">
        <v>177</v>
      </c>
      <c r="D45" s="24"/>
      <c r="E45" s="27">
        <v>5720</v>
      </c>
    </row>
    <row r="46" spans="1:5" ht="23.25">
      <c r="A46" s="30"/>
      <c r="B46" s="279">
        <f>+E46</f>
        <v>107649</v>
      </c>
      <c r="C46" s="280" t="s">
        <v>186</v>
      </c>
      <c r="D46" s="281"/>
      <c r="E46" s="282">
        <v>107649</v>
      </c>
    </row>
    <row r="47" spans="1:6" s="8" customFormat="1" ht="24" thickBot="1">
      <c r="A47" s="101"/>
      <c r="B47" s="102">
        <f>+B24+B27</f>
        <v>20312449.07</v>
      </c>
      <c r="C47" s="103"/>
      <c r="D47" s="104"/>
      <c r="E47" s="102">
        <f>+E24+E27</f>
        <v>3441214.1300000004</v>
      </c>
      <c r="F47" s="7"/>
    </row>
    <row r="48" ht="24" thickTop="1"/>
  </sheetData>
  <sheetProtection/>
  <mergeCells count="6">
    <mergeCell ref="A1:E1"/>
    <mergeCell ref="A2:E2"/>
    <mergeCell ref="A3:E3"/>
    <mergeCell ref="A4:E4"/>
    <mergeCell ref="A6:B6"/>
    <mergeCell ref="C6:C8"/>
  </mergeCells>
  <printOptions/>
  <pageMargins left="0.77" right="0.15748031496062992" top="0.27" bottom="0.1968503937007874" header="0.15748031496062992" footer="0.15748031496062992"/>
  <pageSetup horizontalDpi="600" verticalDpi="600" orientation="portrait" paperSize="9" scale="76" r:id="rId3"/>
  <rowBreaks count="1" manualBreakCount="1">
    <brk id="48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B21">
      <selection activeCell="H36" sqref="H36"/>
    </sheetView>
  </sheetViews>
  <sheetFormatPr defaultColWidth="9.140625" defaultRowHeight="12.75"/>
  <cols>
    <col min="1" max="2" width="18.7109375" style="73" customWidth="1"/>
    <col min="3" max="3" width="3.140625" style="73" customWidth="1"/>
    <col min="4" max="4" width="41.140625" style="85" customWidth="1"/>
    <col min="5" max="5" width="12.7109375" style="90" customWidth="1"/>
    <col min="6" max="6" width="22.8515625" style="73" customWidth="1"/>
    <col min="7" max="7" width="9.140625" style="2" customWidth="1"/>
    <col min="8" max="8" width="16.28125" style="2" customWidth="1"/>
    <col min="9" max="9" width="12.57421875" style="2" customWidth="1"/>
    <col min="10" max="16384" width="9.140625" style="2" customWidth="1"/>
  </cols>
  <sheetData>
    <row r="1" spans="1:8" s="10" customFormat="1" ht="23.25">
      <c r="A1" s="249" t="s">
        <v>3</v>
      </c>
      <c r="B1" s="249"/>
      <c r="C1" s="56"/>
      <c r="D1" s="250" t="s">
        <v>4</v>
      </c>
      <c r="E1" s="57" t="s">
        <v>5</v>
      </c>
      <c r="F1" s="59" t="s">
        <v>6</v>
      </c>
      <c r="H1" s="58"/>
    </row>
    <row r="2" spans="1:8" s="10" customFormat="1" ht="23.25">
      <c r="A2" s="59" t="s">
        <v>7</v>
      </c>
      <c r="B2" s="59" t="s">
        <v>8</v>
      </c>
      <c r="C2" s="60"/>
      <c r="D2" s="251"/>
      <c r="E2" s="61" t="s">
        <v>9</v>
      </c>
      <c r="F2" s="130" t="s">
        <v>8</v>
      </c>
      <c r="H2" s="58"/>
    </row>
    <row r="3" spans="1:8" s="10" customFormat="1" ht="23.25">
      <c r="A3" s="62" t="s">
        <v>10</v>
      </c>
      <c r="B3" s="62" t="s">
        <v>10</v>
      </c>
      <c r="C3" s="63"/>
      <c r="D3" s="64" t="s">
        <v>183</v>
      </c>
      <c r="E3" s="65"/>
      <c r="F3" s="62" t="s">
        <v>10</v>
      </c>
      <c r="H3" s="58"/>
    </row>
    <row r="4" spans="1:8" s="7" customFormat="1" ht="23.25">
      <c r="A4" s="66"/>
      <c r="B4" s="66"/>
      <c r="C4" s="67" t="s">
        <v>49</v>
      </c>
      <c r="D4" s="67"/>
      <c r="E4" s="57"/>
      <c r="F4" s="66"/>
      <c r="H4" s="68"/>
    </row>
    <row r="5" spans="1:8" ht="23.25">
      <c r="A5" s="69">
        <v>3273734</v>
      </c>
      <c r="B5" s="92">
        <f>'[4]หน้า 2 '!B5+F5</f>
        <v>2142551</v>
      </c>
      <c r="C5" s="70"/>
      <c r="D5" s="44" t="s">
        <v>50</v>
      </c>
      <c r="E5" s="45" t="s">
        <v>51</v>
      </c>
      <c r="F5" s="71">
        <v>23129</v>
      </c>
      <c r="H5" s="72"/>
    </row>
    <row r="6" spans="1:8" ht="23.25">
      <c r="A6" s="74">
        <v>4020600</v>
      </c>
      <c r="B6" s="92">
        <f>'[4]หน้า 2 '!B6+F6</f>
        <v>2316908</v>
      </c>
      <c r="C6" s="75"/>
      <c r="D6" s="46" t="s">
        <v>52</v>
      </c>
      <c r="E6" s="76" t="s">
        <v>53</v>
      </c>
      <c r="F6" s="71">
        <v>302740</v>
      </c>
      <c r="H6" s="72"/>
    </row>
    <row r="7" spans="1:8" ht="23.25">
      <c r="A7" s="74">
        <v>1715040</v>
      </c>
      <c r="B7" s="92">
        <f>'[4]หน้า 2 '!B7+F7</f>
        <v>1199945</v>
      </c>
      <c r="C7" s="75"/>
      <c r="D7" s="46" t="s">
        <v>54</v>
      </c>
      <c r="E7" s="76" t="s">
        <v>55</v>
      </c>
      <c r="F7" s="77">
        <v>143940</v>
      </c>
      <c r="H7" s="72"/>
    </row>
    <row r="8" spans="1:8" ht="23.25">
      <c r="A8" s="74">
        <v>684200</v>
      </c>
      <c r="B8" s="92">
        <f>'[4]หน้า 2 '!B8+F8</f>
        <v>506498</v>
      </c>
      <c r="C8" s="75"/>
      <c r="D8" s="46" t="s">
        <v>56</v>
      </c>
      <c r="E8" s="76" t="s">
        <v>57</v>
      </c>
      <c r="F8" s="78">
        <v>28884</v>
      </c>
      <c r="H8" s="72"/>
    </row>
    <row r="9" spans="1:8" ht="23.25">
      <c r="A9" s="74">
        <v>2436600</v>
      </c>
      <c r="B9" s="92">
        <f>'[4]หน้า 2 '!B9+F9</f>
        <v>1265774.1700000002</v>
      </c>
      <c r="C9" s="75"/>
      <c r="D9" s="46" t="s">
        <v>58</v>
      </c>
      <c r="E9" s="76" t="s">
        <v>59</v>
      </c>
      <c r="F9" s="78">
        <v>93652.34</v>
      </c>
      <c r="H9" s="72"/>
    </row>
    <row r="10" spans="1:8" ht="23.25">
      <c r="A10" s="74">
        <v>2001620</v>
      </c>
      <c r="B10" s="92">
        <f>'[4]หน้า 2 '!B10+F10</f>
        <v>928523.66</v>
      </c>
      <c r="C10" s="75"/>
      <c r="D10" s="46" t="s">
        <v>60</v>
      </c>
      <c r="E10" s="76" t="s">
        <v>61</v>
      </c>
      <c r="F10" s="78">
        <v>63896</v>
      </c>
      <c r="H10" s="72"/>
    </row>
    <row r="11" spans="1:8" ht="23.25">
      <c r="A11" s="74">
        <v>396000</v>
      </c>
      <c r="B11" s="92">
        <f>'[4]หน้า 2 '!B11+F11</f>
        <v>120530.45</v>
      </c>
      <c r="C11" s="75"/>
      <c r="D11" s="46" t="s">
        <v>62</v>
      </c>
      <c r="E11" s="76" t="s">
        <v>63</v>
      </c>
      <c r="F11" s="78">
        <v>19075.97</v>
      </c>
      <c r="H11" s="72"/>
    </row>
    <row r="12" spans="1:8" ht="23.25">
      <c r="A12" s="74">
        <v>2008000</v>
      </c>
      <c r="B12" s="92">
        <f>'[4]หน้า 2 '!B12+F12</f>
        <v>1402852</v>
      </c>
      <c r="C12" s="75"/>
      <c r="D12" s="46" t="s">
        <v>64</v>
      </c>
      <c r="E12" s="76" t="s">
        <v>65</v>
      </c>
      <c r="F12" s="78">
        <v>12000</v>
      </c>
      <c r="H12" s="72"/>
    </row>
    <row r="13" spans="1:8" ht="23.25">
      <c r="A13" s="74">
        <v>316800</v>
      </c>
      <c r="B13" s="92">
        <f>'[4]หน้า 2 '!B13+F13</f>
        <v>246274</v>
      </c>
      <c r="C13" s="75"/>
      <c r="D13" s="46" t="s">
        <v>66</v>
      </c>
      <c r="E13" s="76" t="s">
        <v>67</v>
      </c>
      <c r="F13" s="78">
        <v>0</v>
      </c>
      <c r="H13" s="72"/>
    </row>
    <row r="14" spans="1:8" ht="23.25">
      <c r="A14" s="74">
        <v>514126</v>
      </c>
      <c r="B14" s="92">
        <f>'[4]หน้า 2 '!B14+F14</f>
        <v>239000</v>
      </c>
      <c r="C14" s="75"/>
      <c r="D14" s="46" t="s">
        <v>68</v>
      </c>
      <c r="E14" s="76" t="s">
        <v>69</v>
      </c>
      <c r="F14" s="134">
        <v>0</v>
      </c>
      <c r="H14" s="72"/>
    </row>
    <row r="15" spans="1:8" ht="23.25">
      <c r="A15" s="79">
        <v>300780</v>
      </c>
      <c r="B15" s="92">
        <f>'[4]หน้า 2 '!B15+F15</f>
        <v>169416</v>
      </c>
      <c r="C15" s="75"/>
      <c r="D15" s="46" t="s">
        <v>70</v>
      </c>
      <c r="E15" s="76" t="s">
        <v>71</v>
      </c>
      <c r="F15" s="134">
        <v>20592</v>
      </c>
      <c r="H15" s="72"/>
    </row>
    <row r="16" spans="1:8" ht="24" thickBot="1">
      <c r="A16" s="80">
        <f>SUM(A5:A15)</f>
        <v>17667500</v>
      </c>
      <c r="B16" s="80">
        <f>SUM(B5:B15)</f>
        <v>10538272.28</v>
      </c>
      <c r="C16" s="75"/>
      <c r="D16" s="46"/>
      <c r="E16" s="76"/>
      <c r="F16" s="80">
        <f>SUM(F5:F15)</f>
        <v>707909.3099999999</v>
      </c>
      <c r="H16" s="72"/>
    </row>
    <row r="17" spans="1:8" ht="24" thickTop="1">
      <c r="A17" s="69"/>
      <c r="B17" s="92">
        <f>'[4]หน้า 2 '!B17+F17</f>
        <v>344326</v>
      </c>
      <c r="C17" s="75"/>
      <c r="D17" s="46" t="s">
        <v>48</v>
      </c>
      <c r="E17" s="76" t="s">
        <v>72</v>
      </c>
      <c r="F17" s="98">
        <v>338100</v>
      </c>
      <c r="H17" s="72"/>
    </row>
    <row r="18" spans="1:8" ht="23.25">
      <c r="A18" s="74"/>
      <c r="B18" s="92">
        <f>'[4]หน้า 2 '!B18+F18</f>
        <v>0</v>
      </c>
      <c r="C18" s="75"/>
      <c r="D18" s="46" t="s">
        <v>28</v>
      </c>
      <c r="E18" s="76" t="s">
        <v>29</v>
      </c>
      <c r="F18" s="134"/>
      <c r="H18" s="72"/>
    </row>
    <row r="19" spans="1:8" ht="23.25">
      <c r="A19" s="74"/>
      <c r="B19" s="92">
        <f>'[4]หน้า 2 '!B19+F19</f>
        <v>1443106.5</v>
      </c>
      <c r="C19" s="75"/>
      <c r="D19" s="46" t="s">
        <v>31</v>
      </c>
      <c r="E19" s="76" t="s">
        <v>32</v>
      </c>
      <c r="F19" s="78">
        <v>122800</v>
      </c>
      <c r="H19" s="72"/>
    </row>
    <row r="20" spans="1:8" ht="23.25">
      <c r="A20" s="74"/>
      <c r="B20" s="92">
        <f>'[4]หน้า 2 '!B20+F20</f>
        <v>0</v>
      </c>
      <c r="C20" s="75"/>
      <c r="D20" s="46" t="s">
        <v>73</v>
      </c>
      <c r="E20" s="76" t="s">
        <v>74</v>
      </c>
      <c r="F20" s="134"/>
      <c r="H20" s="72"/>
    </row>
    <row r="21" spans="1:8" ht="23.25">
      <c r="A21" s="74"/>
      <c r="B21" s="92">
        <f>'[4]หน้า 2 '!B21+F21</f>
        <v>51148.520000000004</v>
      </c>
      <c r="C21" s="75"/>
      <c r="D21" s="46" t="s">
        <v>33</v>
      </c>
      <c r="E21" s="76" t="s">
        <v>34</v>
      </c>
      <c r="F21" s="137">
        <v>8365</v>
      </c>
      <c r="H21" s="72"/>
    </row>
    <row r="22" spans="1:8" ht="23.25">
      <c r="A22" s="74"/>
      <c r="B22" s="92">
        <f>'[4]หน้า 2 '!B22+F22</f>
        <v>32261.46</v>
      </c>
      <c r="C22" s="75"/>
      <c r="D22" s="46" t="s">
        <v>35</v>
      </c>
      <c r="E22" s="76" t="s">
        <v>36</v>
      </c>
      <c r="F22" s="78">
        <v>6631.25</v>
      </c>
      <c r="H22" s="72"/>
    </row>
    <row r="23" spans="1:8" ht="23.25">
      <c r="A23" s="74"/>
      <c r="B23" s="92">
        <f>'[4]หน้า 2 '!B23+F23</f>
        <v>0</v>
      </c>
      <c r="C23" s="75"/>
      <c r="D23" s="46" t="s">
        <v>37</v>
      </c>
      <c r="E23" s="76" t="s">
        <v>38</v>
      </c>
      <c r="F23" s="134"/>
      <c r="H23" s="72"/>
    </row>
    <row r="24" spans="1:8" ht="23.25">
      <c r="A24" s="74"/>
      <c r="B24" s="92">
        <f>'[4]หน้า 2 '!B24+F24</f>
        <v>0</v>
      </c>
      <c r="C24" s="75"/>
      <c r="D24" s="46" t="s">
        <v>39</v>
      </c>
      <c r="E24" s="76" t="s">
        <v>40</v>
      </c>
      <c r="F24" s="134"/>
      <c r="H24" s="72"/>
    </row>
    <row r="25" spans="1:8" ht="23.25">
      <c r="A25" s="74"/>
      <c r="B25" s="92">
        <f>'[4]หน้า 2 '!B25+F25</f>
        <v>0</v>
      </c>
      <c r="C25" s="75"/>
      <c r="D25" s="46" t="s">
        <v>41</v>
      </c>
      <c r="E25" s="76" t="s">
        <v>42</v>
      </c>
      <c r="F25" s="134"/>
      <c r="H25" s="72"/>
    </row>
    <row r="26" spans="1:8" ht="23.25">
      <c r="A26" s="74"/>
      <c r="B26" s="92">
        <f>'[4]หน้า 2 '!B26+F26</f>
        <v>174260</v>
      </c>
      <c r="C26" s="75"/>
      <c r="D26" s="46" t="s">
        <v>75</v>
      </c>
      <c r="E26" s="76" t="s">
        <v>42</v>
      </c>
      <c r="F26" s="74">
        <v>60300</v>
      </c>
      <c r="H26" s="72"/>
    </row>
    <row r="27" spans="1:8" ht="23.25">
      <c r="A27" s="74"/>
      <c r="B27" s="92">
        <f>'[4]หน้า 2 '!B27+F27</f>
        <v>19055.08</v>
      </c>
      <c r="C27" s="75"/>
      <c r="D27" s="46" t="s">
        <v>76</v>
      </c>
      <c r="E27" s="76" t="s">
        <v>42</v>
      </c>
      <c r="F27" s="74">
        <v>3000</v>
      </c>
      <c r="H27" s="72"/>
    </row>
    <row r="28" spans="1:8" ht="23.25">
      <c r="A28" s="74"/>
      <c r="B28" s="92">
        <f>'[4]หน้า 2 '!B28+F28</f>
        <v>359900</v>
      </c>
      <c r="C28" s="75"/>
      <c r="D28" s="46" t="s">
        <v>77</v>
      </c>
      <c r="E28" s="76" t="s">
        <v>42</v>
      </c>
      <c r="F28" s="74">
        <v>4200</v>
      </c>
      <c r="H28" s="72"/>
    </row>
    <row r="29" spans="1:8" ht="23.25">
      <c r="A29" s="74"/>
      <c r="B29" s="92">
        <f>'[4]หน้า 2 '!B29+F29</f>
        <v>57141.5</v>
      </c>
      <c r="C29" s="75"/>
      <c r="D29" s="46" t="s">
        <v>78</v>
      </c>
      <c r="E29" s="76" t="s">
        <v>42</v>
      </c>
      <c r="F29" s="74">
        <v>8400</v>
      </c>
      <c r="H29" s="72"/>
    </row>
    <row r="30" spans="1:8" ht="23.25">
      <c r="A30" s="74"/>
      <c r="B30" s="92">
        <f>'[4]หน้า 2 '!B30+F30</f>
        <v>240993.72</v>
      </c>
      <c r="C30" s="75"/>
      <c r="D30" s="46" t="s">
        <v>47</v>
      </c>
      <c r="E30" s="76"/>
      <c r="F30" s="134">
        <v>25408.03</v>
      </c>
      <c r="H30" s="72"/>
    </row>
    <row r="31" spans="1:8" ht="23.25">
      <c r="A31" s="74"/>
      <c r="B31" s="92">
        <f>+F31</f>
        <v>7850.53</v>
      </c>
      <c r="C31" s="70"/>
      <c r="D31" s="284" t="s">
        <v>37</v>
      </c>
      <c r="E31" s="24" t="s">
        <v>38</v>
      </c>
      <c r="F31" s="134">
        <v>7850.53</v>
      </c>
      <c r="H31" s="72"/>
    </row>
    <row r="32" spans="1:8" ht="23.25">
      <c r="A32" s="74"/>
      <c r="B32" s="92">
        <f>+F32</f>
        <v>9420.63</v>
      </c>
      <c r="C32" s="70"/>
      <c r="D32" s="284" t="s">
        <v>39</v>
      </c>
      <c r="E32" s="24" t="s">
        <v>40</v>
      </c>
      <c r="F32" s="134">
        <v>9420.63</v>
      </c>
      <c r="H32" s="72"/>
    </row>
    <row r="33" spans="1:8" ht="23.25">
      <c r="A33" s="74"/>
      <c r="B33" s="92">
        <f>'[4]หน้า 2 '!B31+F33</f>
        <v>743850</v>
      </c>
      <c r="C33" s="70"/>
      <c r="D33" s="44" t="s">
        <v>30</v>
      </c>
      <c r="E33" s="45"/>
      <c r="F33" s="134"/>
      <c r="H33" s="72"/>
    </row>
    <row r="34" spans="1:8" ht="23.25">
      <c r="A34" s="74"/>
      <c r="B34" s="92">
        <f>'[4]หน้า 2 '!B32+F34</f>
        <v>1133500</v>
      </c>
      <c r="C34" s="70"/>
      <c r="D34" s="135" t="s">
        <v>171</v>
      </c>
      <c r="E34" s="45"/>
      <c r="F34" s="74">
        <v>4000</v>
      </c>
      <c r="H34" s="72"/>
    </row>
    <row r="35" spans="1:8" ht="23.25">
      <c r="A35" s="74"/>
      <c r="B35" s="92">
        <f>'[4]หน้า 2 '!B33+F35</f>
        <v>84500</v>
      </c>
      <c r="C35" s="70"/>
      <c r="D35" s="136" t="s">
        <v>94</v>
      </c>
      <c r="E35" s="45"/>
      <c r="F35" s="99">
        <v>8610</v>
      </c>
      <c r="H35" s="72"/>
    </row>
    <row r="36" spans="1:8" ht="23.25">
      <c r="A36" s="74"/>
      <c r="B36" s="92">
        <f>'[4]หน้า 2 '!B34+F36</f>
        <v>25000</v>
      </c>
      <c r="C36" s="70"/>
      <c r="D36" s="135" t="s">
        <v>175</v>
      </c>
      <c r="E36" s="45"/>
      <c r="F36" s="134">
        <v>500</v>
      </c>
      <c r="H36" s="72"/>
    </row>
    <row r="37" spans="1:8" ht="23.25">
      <c r="A37" s="74"/>
      <c r="B37" s="92">
        <f>+F37</f>
        <v>10240</v>
      </c>
      <c r="C37" s="70"/>
      <c r="D37" s="285" t="s">
        <v>174</v>
      </c>
      <c r="E37" s="45"/>
      <c r="F37" s="134">
        <v>10240</v>
      </c>
      <c r="H37" s="72"/>
    </row>
    <row r="38" spans="1:8" ht="23.25">
      <c r="A38" s="74"/>
      <c r="B38" s="92">
        <f>+F38</f>
        <v>1900900</v>
      </c>
      <c r="C38" s="70"/>
      <c r="D38" s="286" t="s">
        <v>185</v>
      </c>
      <c r="E38" s="45"/>
      <c r="F38" s="137">
        <v>1900900</v>
      </c>
      <c r="H38" s="72"/>
    </row>
    <row r="39" spans="1:8" ht="23.25">
      <c r="A39" s="74"/>
      <c r="B39" s="111">
        <f>SUM(B17:B38)</f>
        <v>6637453.9399999995</v>
      </c>
      <c r="C39" s="75"/>
      <c r="D39" s="46"/>
      <c r="E39" s="76"/>
      <c r="F39" s="111">
        <f>SUM(F17:F38)</f>
        <v>2518725.44</v>
      </c>
      <c r="H39" s="72"/>
    </row>
    <row r="40" spans="1:8" s="7" customFormat="1" ht="24" thickBot="1">
      <c r="A40" s="112"/>
      <c r="B40" s="113">
        <f>+B16+B39</f>
        <v>17175726.22</v>
      </c>
      <c r="C40" s="252" t="s">
        <v>79</v>
      </c>
      <c r="D40" s="253"/>
      <c r="E40" s="114"/>
      <c r="F40" s="113">
        <f>+F16+F39</f>
        <v>3226634.75</v>
      </c>
      <c r="H40" s="115"/>
    </row>
    <row r="41" spans="1:8" ht="24" thickTop="1">
      <c r="A41" s="74"/>
      <c r="B41" s="71">
        <f>+'หน้า 1'!B47-'หน้า 2 '!B40</f>
        <v>3136722.8500000015</v>
      </c>
      <c r="C41" s="254" t="s">
        <v>80</v>
      </c>
      <c r="D41" s="255"/>
      <c r="E41" s="76"/>
      <c r="F41" s="98"/>
      <c r="H41" s="72"/>
    </row>
    <row r="42" spans="1:8" ht="20.25" customHeight="1">
      <c r="A42" s="74"/>
      <c r="B42" s="74"/>
      <c r="C42" s="75"/>
      <c r="D42" s="46" t="s">
        <v>81</v>
      </c>
      <c r="E42" s="76"/>
      <c r="F42" s="74"/>
      <c r="H42" s="72"/>
    </row>
    <row r="43" spans="1:8" ht="23.25">
      <c r="A43" s="81"/>
      <c r="B43" s="72"/>
      <c r="C43" s="256" t="s">
        <v>82</v>
      </c>
      <c r="D43" s="257"/>
      <c r="E43" s="82"/>
      <c r="F43" s="238">
        <f>+'หน้า 1'!E47-'หน้า 2 '!F40</f>
        <v>214579.38000000035</v>
      </c>
      <c r="H43" s="83"/>
    </row>
    <row r="44" spans="1:8" s="109" customFormat="1" ht="32.25" customHeight="1" thickBot="1">
      <c r="A44" s="106"/>
      <c r="B44" s="107">
        <f>'หน้า 1'!B9+'หน้า 1'!B47-'หน้า 2 '!B40</f>
        <v>16137578.940000013</v>
      </c>
      <c r="C44" s="247" t="s">
        <v>83</v>
      </c>
      <c r="D44" s="248"/>
      <c r="E44" s="108"/>
      <c r="F44" s="107">
        <f>+'หน้า 1'!E9+'หน้า 1'!E47-'หน้า 2 '!F40</f>
        <v>16137578.940000013</v>
      </c>
      <c r="H44" s="110">
        <f>+'[3]31.05 '!$H$29</f>
        <v>15922999.560000012</v>
      </c>
    </row>
    <row r="45" spans="1:6" ht="9" customHeight="1" thickTop="1">
      <c r="A45" s="84"/>
      <c r="B45" s="72"/>
      <c r="C45" s="72"/>
      <c r="D45" s="85" t="s">
        <v>12</v>
      </c>
      <c r="E45" s="72"/>
      <c r="F45" s="86"/>
    </row>
    <row r="46" spans="1:9" ht="52.5" customHeight="1">
      <c r="A46" s="242" t="s">
        <v>84</v>
      </c>
      <c r="B46" s="243"/>
      <c r="C46" s="243" t="s">
        <v>85</v>
      </c>
      <c r="D46" s="243"/>
      <c r="E46" s="243" t="s">
        <v>86</v>
      </c>
      <c r="F46" s="244"/>
      <c r="H46" s="133">
        <f>F44-B44</f>
        <v>0</v>
      </c>
      <c r="I46" s="132">
        <f>+F44-H44</f>
        <v>214579.38000000082</v>
      </c>
    </row>
    <row r="47" spans="1:6" ht="21.75" customHeight="1">
      <c r="A47" s="242" t="s">
        <v>87</v>
      </c>
      <c r="B47" s="243"/>
      <c r="C47" s="243" t="s">
        <v>88</v>
      </c>
      <c r="D47" s="243"/>
      <c r="E47" s="243" t="s">
        <v>91</v>
      </c>
      <c r="F47" s="244"/>
    </row>
    <row r="48" spans="1:6" ht="21.75" customHeight="1">
      <c r="A48" s="242" t="s">
        <v>162</v>
      </c>
      <c r="B48" s="243"/>
      <c r="C48" s="243" t="s">
        <v>89</v>
      </c>
      <c r="D48" s="243"/>
      <c r="E48" s="243" t="s">
        <v>90</v>
      </c>
      <c r="F48" s="244"/>
    </row>
    <row r="49" spans="1:6" ht="23.25">
      <c r="A49" s="87"/>
      <c r="B49" s="88"/>
      <c r="C49" s="88"/>
      <c r="D49" s="89"/>
      <c r="E49" s="245"/>
      <c r="F49" s="246"/>
    </row>
    <row r="50" spans="4:8" ht="23.25">
      <c r="D50" s="73"/>
      <c r="H50" s="91"/>
    </row>
  </sheetData>
  <sheetProtection/>
  <mergeCells count="16">
    <mergeCell ref="C44:D44"/>
    <mergeCell ref="A1:B1"/>
    <mergeCell ref="D1:D2"/>
    <mergeCell ref="C40:D40"/>
    <mergeCell ref="C41:D41"/>
    <mergeCell ref="C43:D43"/>
    <mergeCell ref="A48:B48"/>
    <mergeCell ref="C48:D48"/>
    <mergeCell ref="E48:F48"/>
    <mergeCell ref="E49:F49"/>
    <mergeCell ref="A46:B46"/>
    <mergeCell ref="C46:D46"/>
    <mergeCell ref="E46:F46"/>
    <mergeCell ref="A47:B47"/>
    <mergeCell ref="C47:D47"/>
    <mergeCell ref="E47:F47"/>
  </mergeCells>
  <printOptions/>
  <pageMargins left="0.9" right="0.15748031496062992" top="0.25" bottom="0.1968503937007874" header="0.23" footer="0.15748031496062992"/>
  <pageSetup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9"/>
  <sheetViews>
    <sheetView zoomScalePageLayoutView="0" workbookViewId="0" topLeftCell="P1">
      <selection activeCell="P4" sqref="P4:U5"/>
    </sheetView>
  </sheetViews>
  <sheetFormatPr defaultColWidth="9.140625" defaultRowHeight="12.75"/>
  <cols>
    <col min="1" max="1" width="2.421875" style="215" customWidth="1"/>
    <col min="2" max="5" width="9.140625" style="215" customWidth="1"/>
    <col min="6" max="6" width="9.7109375" style="215" customWidth="1"/>
    <col min="7" max="7" width="9.7109375" style="232" customWidth="1"/>
    <col min="8" max="8" width="14.57421875" style="233" customWidth="1"/>
    <col min="9" max="14" width="9.7109375" style="234" customWidth="1"/>
    <col min="15" max="15" width="15.57421875" style="233" customWidth="1"/>
    <col min="16" max="16" width="2.421875" style="215" customWidth="1"/>
    <col min="17" max="20" width="9.140625" style="215" customWidth="1"/>
    <col min="21" max="21" width="13.7109375" style="215" customWidth="1"/>
    <col min="22" max="22" width="11.57421875" style="232" customWidth="1"/>
    <col min="23" max="23" width="15.7109375" style="233" customWidth="1"/>
    <col min="24" max="24" width="13.7109375" style="233" customWidth="1"/>
    <col min="25" max="26" width="10.7109375" style="234" customWidth="1"/>
    <col min="27" max="27" width="15.57421875" style="233" customWidth="1"/>
    <col min="28" max="28" width="9.140625" style="190" customWidth="1"/>
    <col min="29" max="29" width="12.28125" style="190" bestFit="1" customWidth="1"/>
    <col min="30" max="42" width="9.140625" style="190" customWidth="1"/>
    <col min="43" max="16384" width="9.140625" style="215" customWidth="1"/>
  </cols>
  <sheetData>
    <row r="1" spans="1:42" s="212" customFormat="1" ht="23.25">
      <c r="A1" s="276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142"/>
      <c r="P1" s="276" t="s">
        <v>1</v>
      </c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</row>
    <row r="2" spans="1:42" s="212" customFormat="1" ht="23.25">
      <c r="A2" s="276" t="s">
        <v>163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142"/>
      <c r="P2" s="276" t="s">
        <v>163</v>
      </c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</row>
    <row r="3" spans="1:42" s="212" customFormat="1" ht="23.25">
      <c r="A3" s="277" t="s">
        <v>176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43"/>
      <c r="P3" s="277" t="s">
        <v>184</v>
      </c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</row>
    <row r="4" spans="1:42" s="212" customFormat="1" ht="23.25">
      <c r="A4" s="263" t="s">
        <v>4</v>
      </c>
      <c r="B4" s="263"/>
      <c r="C4" s="263"/>
      <c r="D4" s="263"/>
      <c r="E4" s="263"/>
      <c r="F4" s="263"/>
      <c r="G4" s="263" t="s">
        <v>95</v>
      </c>
      <c r="H4" s="144" t="s">
        <v>7</v>
      </c>
      <c r="I4" s="262">
        <v>238414</v>
      </c>
      <c r="J4" s="262">
        <v>238445</v>
      </c>
      <c r="K4" s="262">
        <v>238475</v>
      </c>
      <c r="L4" s="262">
        <v>238506</v>
      </c>
      <c r="M4" s="262">
        <v>238537</v>
      </c>
      <c r="N4" s="262">
        <v>238565</v>
      </c>
      <c r="O4" s="235" t="s">
        <v>180</v>
      </c>
      <c r="P4" s="263" t="s">
        <v>4</v>
      </c>
      <c r="Q4" s="263"/>
      <c r="R4" s="263"/>
      <c r="S4" s="263"/>
      <c r="T4" s="263"/>
      <c r="U4" s="263"/>
      <c r="V4" s="263" t="s">
        <v>95</v>
      </c>
      <c r="W4" s="144" t="s">
        <v>7</v>
      </c>
      <c r="X4" s="235" t="s">
        <v>182</v>
      </c>
      <c r="Y4" s="262">
        <v>238596</v>
      </c>
      <c r="Z4" s="262">
        <v>238626</v>
      </c>
      <c r="AA4" s="272" t="s">
        <v>96</v>
      </c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</row>
    <row r="5" spans="1:42" s="212" customFormat="1" ht="23.25">
      <c r="A5" s="263"/>
      <c r="B5" s="263"/>
      <c r="C5" s="263"/>
      <c r="D5" s="263"/>
      <c r="E5" s="263"/>
      <c r="F5" s="263"/>
      <c r="G5" s="263"/>
      <c r="H5" s="145" t="s">
        <v>170</v>
      </c>
      <c r="I5" s="262"/>
      <c r="J5" s="262"/>
      <c r="K5" s="262"/>
      <c r="L5" s="262"/>
      <c r="M5" s="262"/>
      <c r="N5" s="262"/>
      <c r="O5" s="236" t="s">
        <v>181</v>
      </c>
      <c r="P5" s="263"/>
      <c r="Q5" s="263"/>
      <c r="R5" s="263"/>
      <c r="S5" s="263"/>
      <c r="T5" s="263"/>
      <c r="U5" s="263"/>
      <c r="V5" s="263"/>
      <c r="W5" s="145" t="s">
        <v>170</v>
      </c>
      <c r="X5" s="236" t="s">
        <v>181</v>
      </c>
      <c r="Y5" s="262"/>
      <c r="Z5" s="262"/>
      <c r="AA5" s="272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</row>
    <row r="6" spans="1:42" s="214" customFormat="1" ht="23.25">
      <c r="A6" s="146" t="s">
        <v>26</v>
      </c>
      <c r="B6" s="147"/>
      <c r="C6" s="147"/>
      <c r="D6" s="147"/>
      <c r="E6" s="147"/>
      <c r="F6" s="148"/>
      <c r="G6" s="149"/>
      <c r="H6" s="144"/>
      <c r="I6" s="150"/>
      <c r="J6" s="150"/>
      <c r="K6" s="150"/>
      <c r="L6" s="150"/>
      <c r="M6" s="150"/>
      <c r="N6" s="150"/>
      <c r="O6" s="144"/>
      <c r="P6" s="146" t="s">
        <v>26</v>
      </c>
      <c r="Q6" s="147"/>
      <c r="R6" s="147"/>
      <c r="S6" s="147"/>
      <c r="T6" s="147"/>
      <c r="U6" s="148"/>
      <c r="V6" s="149"/>
      <c r="W6" s="144"/>
      <c r="X6" s="144"/>
      <c r="Y6" s="150"/>
      <c r="Z6" s="150"/>
      <c r="AA6" s="144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</row>
    <row r="7" spans="1:42" s="214" customFormat="1" ht="23.25">
      <c r="A7" s="151"/>
      <c r="B7" s="152" t="s">
        <v>97</v>
      </c>
      <c r="C7" s="153"/>
      <c r="D7" s="153"/>
      <c r="E7" s="153"/>
      <c r="F7" s="154"/>
      <c r="G7" s="155"/>
      <c r="H7" s="156"/>
      <c r="I7" s="157"/>
      <c r="J7" s="157"/>
      <c r="K7" s="157"/>
      <c r="L7" s="157"/>
      <c r="M7" s="157"/>
      <c r="N7" s="157"/>
      <c r="O7" s="156"/>
      <c r="P7" s="151"/>
      <c r="Q7" s="152" t="s">
        <v>97</v>
      </c>
      <c r="R7" s="153"/>
      <c r="S7" s="153"/>
      <c r="T7" s="153"/>
      <c r="U7" s="154"/>
      <c r="V7" s="155"/>
      <c r="W7" s="156"/>
      <c r="X7" s="156"/>
      <c r="Y7" s="157"/>
      <c r="Z7" s="157"/>
      <c r="AA7" s="156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</row>
    <row r="8" spans="1:27" ht="23.25">
      <c r="A8" s="158"/>
      <c r="B8" s="159" t="s">
        <v>98</v>
      </c>
      <c r="C8" s="160"/>
      <c r="D8" s="160"/>
      <c r="E8" s="160" t="s">
        <v>12</v>
      </c>
      <c r="F8" s="161"/>
      <c r="G8" s="162" t="s">
        <v>99</v>
      </c>
      <c r="H8" s="163">
        <v>150000</v>
      </c>
      <c r="I8" s="164"/>
      <c r="J8" s="164"/>
      <c r="K8" s="164"/>
      <c r="L8" s="164">
        <v>54524.87</v>
      </c>
      <c r="M8" s="164">
        <v>49038.45</v>
      </c>
      <c r="N8" s="164">
        <v>43452.65</v>
      </c>
      <c r="O8" s="163">
        <f aca="true" t="shared" si="0" ref="O8:O13">SUM(I8:N8)</f>
        <v>147015.97</v>
      </c>
      <c r="P8" s="158"/>
      <c r="Q8" s="159" t="s">
        <v>98</v>
      </c>
      <c r="R8" s="160"/>
      <c r="S8" s="160"/>
      <c r="T8" s="160" t="s">
        <v>12</v>
      </c>
      <c r="U8" s="161"/>
      <c r="V8" s="162" t="s">
        <v>99</v>
      </c>
      <c r="W8" s="163">
        <v>150000</v>
      </c>
      <c r="X8" s="163">
        <f>+O8</f>
        <v>147015.97</v>
      </c>
      <c r="Y8" s="164">
        <v>44457.6</v>
      </c>
      <c r="Z8" s="164">
        <v>823.45</v>
      </c>
      <c r="AA8" s="163">
        <f>SUM(X8:Z8)</f>
        <v>192297.02000000002</v>
      </c>
    </row>
    <row r="9" spans="1:27" ht="23.25">
      <c r="A9" s="165"/>
      <c r="B9" s="166" t="s">
        <v>100</v>
      </c>
      <c r="C9" s="167"/>
      <c r="D9" s="167"/>
      <c r="E9" s="167"/>
      <c r="F9" s="168"/>
      <c r="G9" s="169" t="s">
        <v>101</v>
      </c>
      <c r="H9" s="163">
        <v>50000</v>
      </c>
      <c r="I9" s="164"/>
      <c r="J9" s="164">
        <v>2205.96</v>
      </c>
      <c r="K9" s="164">
        <v>408.33</v>
      </c>
      <c r="L9" s="164">
        <v>5976.53</v>
      </c>
      <c r="M9" s="164">
        <v>15694.41</v>
      </c>
      <c r="N9" s="164">
        <v>4540.26</v>
      </c>
      <c r="O9" s="163">
        <f t="shared" si="0"/>
        <v>28825.489999999998</v>
      </c>
      <c r="P9" s="165"/>
      <c r="Q9" s="166" t="s">
        <v>100</v>
      </c>
      <c r="R9" s="167"/>
      <c r="S9" s="167"/>
      <c r="T9" s="167"/>
      <c r="U9" s="168"/>
      <c r="V9" s="169" t="s">
        <v>101</v>
      </c>
      <c r="W9" s="163">
        <v>50000</v>
      </c>
      <c r="X9" s="163">
        <f>+O9</f>
        <v>28825.489999999998</v>
      </c>
      <c r="Y9" s="164">
        <v>12818.67</v>
      </c>
      <c r="Z9" s="164">
        <v>1768.69</v>
      </c>
      <c r="AA9" s="163">
        <f>SUM(X9:Z9)</f>
        <v>43412.85</v>
      </c>
    </row>
    <row r="10" spans="1:27" ht="23.25">
      <c r="A10" s="165"/>
      <c r="B10" s="167" t="s">
        <v>102</v>
      </c>
      <c r="C10" s="166"/>
      <c r="D10" s="166"/>
      <c r="E10" s="166"/>
      <c r="F10" s="170"/>
      <c r="G10" s="169" t="s">
        <v>103</v>
      </c>
      <c r="H10" s="163">
        <v>57000</v>
      </c>
      <c r="I10" s="164"/>
      <c r="J10" s="164">
        <v>600</v>
      </c>
      <c r="K10" s="164"/>
      <c r="L10" s="164">
        <v>12657</v>
      </c>
      <c r="M10" s="164">
        <v>15006</v>
      </c>
      <c r="N10" s="164">
        <v>45492</v>
      </c>
      <c r="O10" s="163">
        <f t="shared" si="0"/>
        <v>73755</v>
      </c>
      <c r="P10" s="165"/>
      <c r="Q10" s="167" t="s">
        <v>102</v>
      </c>
      <c r="R10" s="166"/>
      <c r="S10" s="166"/>
      <c r="T10" s="166"/>
      <c r="U10" s="170"/>
      <c r="V10" s="169" t="s">
        <v>103</v>
      </c>
      <c r="W10" s="163">
        <v>57000</v>
      </c>
      <c r="X10" s="163">
        <f>+O10</f>
        <v>73755</v>
      </c>
      <c r="Y10" s="164">
        <v>22656</v>
      </c>
      <c r="Z10" s="164">
        <v>0</v>
      </c>
      <c r="AA10" s="163">
        <f>SUM(X10:Z10)</f>
        <v>96411</v>
      </c>
    </row>
    <row r="11" spans="1:27" ht="23.25">
      <c r="A11" s="165"/>
      <c r="B11" s="167" t="s">
        <v>104</v>
      </c>
      <c r="C11" s="166"/>
      <c r="D11" s="166"/>
      <c r="E11" s="166"/>
      <c r="F11" s="170"/>
      <c r="G11" s="169" t="s">
        <v>105</v>
      </c>
      <c r="H11" s="163">
        <v>0</v>
      </c>
      <c r="I11" s="164"/>
      <c r="J11" s="164"/>
      <c r="K11" s="164"/>
      <c r="L11" s="164"/>
      <c r="M11" s="164"/>
      <c r="N11" s="164"/>
      <c r="O11" s="163">
        <f t="shared" si="0"/>
        <v>0</v>
      </c>
      <c r="P11" s="165"/>
      <c r="Q11" s="167" t="s">
        <v>104</v>
      </c>
      <c r="R11" s="166"/>
      <c r="S11" s="166"/>
      <c r="T11" s="166"/>
      <c r="U11" s="170"/>
      <c r="V11" s="169" t="s">
        <v>105</v>
      </c>
      <c r="W11" s="163">
        <v>0</v>
      </c>
      <c r="X11" s="163">
        <f>+O11</f>
        <v>0</v>
      </c>
      <c r="Y11" s="164"/>
      <c r="Z11" s="164">
        <v>0</v>
      </c>
      <c r="AA11" s="163">
        <f>SUM(X11:Z11)</f>
        <v>0</v>
      </c>
    </row>
    <row r="12" spans="1:56" s="190" customFormat="1" ht="23.25">
      <c r="A12" s="171"/>
      <c r="B12" s="172" t="s">
        <v>164</v>
      </c>
      <c r="C12" s="172"/>
      <c r="D12" s="172"/>
      <c r="E12" s="172"/>
      <c r="F12" s="173"/>
      <c r="G12" s="174" t="s">
        <v>106</v>
      </c>
      <c r="H12" s="163">
        <v>440</v>
      </c>
      <c r="I12" s="164"/>
      <c r="J12" s="164"/>
      <c r="K12" s="164"/>
      <c r="L12" s="164"/>
      <c r="M12" s="164"/>
      <c r="N12" s="164"/>
      <c r="O12" s="183">
        <f t="shared" si="0"/>
        <v>0</v>
      </c>
      <c r="P12" s="171"/>
      <c r="Q12" s="172" t="s">
        <v>164</v>
      </c>
      <c r="R12" s="172"/>
      <c r="S12" s="172"/>
      <c r="T12" s="172"/>
      <c r="U12" s="173"/>
      <c r="V12" s="174" t="s">
        <v>106</v>
      </c>
      <c r="W12" s="163">
        <v>440</v>
      </c>
      <c r="X12" s="163">
        <f>+O12</f>
        <v>0</v>
      </c>
      <c r="Y12" s="164"/>
      <c r="Z12" s="164">
        <v>0</v>
      </c>
      <c r="AA12" s="163">
        <f>SUM(X12:Z12)</f>
        <v>0</v>
      </c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</row>
    <row r="13" spans="1:42" s="217" customFormat="1" ht="23.25">
      <c r="A13" s="264" t="s">
        <v>107</v>
      </c>
      <c r="B13" s="265"/>
      <c r="C13" s="265"/>
      <c r="D13" s="265"/>
      <c r="E13" s="265"/>
      <c r="F13" s="266"/>
      <c r="G13" s="175"/>
      <c r="H13" s="176">
        <f aca="true" t="shared" si="1" ref="H13:N13">SUM(H8:H12)</f>
        <v>257440</v>
      </c>
      <c r="I13" s="177">
        <f t="shared" si="1"/>
        <v>0</v>
      </c>
      <c r="J13" s="177">
        <f t="shared" si="1"/>
        <v>2805.96</v>
      </c>
      <c r="K13" s="177">
        <f t="shared" si="1"/>
        <v>408.33</v>
      </c>
      <c r="L13" s="177">
        <f t="shared" si="1"/>
        <v>73158.4</v>
      </c>
      <c r="M13" s="177">
        <f t="shared" si="1"/>
        <v>79738.86</v>
      </c>
      <c r="N13" s="177">
        <f t="shared" si="1"/>
        <v>93484.91</v>
      </c>
      <c r="O13" s="185">
        <f t="shared" si="0"/>
        <v>249596.46</v>
      </c>
      <c r="P13" s="264" t="s">
        <v>107</v>
      </c>
      <c r="Q13" s="265"/>
      <c r="R13" s="265"/>
      <c r="S13" s="265"/>
      <c r="T13" s="265"/>
      <c r="U13" s="266"/>
      <c r="V13" s="175"/>
      <c r="W13" s="176">
        <f>SUM(W8:W12)</f>
        <v>257440</v>
      </c>
      <c r="X13" s="176">
        <f>SUM(X8:X12)</f>
        <v>249596.46</v>
      </c>
      <c r="Y13" s="177">
        <f>SUM(Y8:Y12)</f>
        <v>79932.26999999999</v>
      </c>
      <c r="Z13" s="177">
        <f>SUM(Z8:Z12)</f>
        <v>2592.1400000000003</v>
      </c>
      <c r="AA13" s="176">
        <f>SUM(AA8:AA12)</f>
        <v>332120.87</v>
      </c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</row>
    <row r="14" spans="1:42" s="214" customFormat="1" ht="23.25">
      <c r="A14" s="151"/>
      <c r="B14" s="152" t="s">
        <v>108</v>
      </c>
      <c r="C14" s="153"/>
      <c r="D14" s="153"/>
      <c r="E14" s="153"/>
      <c r="F14" s="154"/>
      <c r="G14" s="155"/>
      <c r="H14" s="178"/>
      <c r="I14" s="179"/>
      <c r="J14" s="179"/>
      <c r="K14" s="179"/>
      <c r="L14" s="179"/>
      <c r="M14" s="179"/>
      <c r="N14" s="179"/>
      <c r="O14" s="156"/>
      <c r="P14" s="151"/>
      <c r="Q14" s="152" t="s">
        <v>108</v>
      </c>
      <c r="R14" s="153"/>
      <c r="S14" s="153"/>
      <c r="T14" s="153"/>
      <c r="U14" s="154"/>
      <c r="V14" s="155"/>
      <c r="W14" s="178"/>
      <c r="X14" s="178"/>
      <c r="Y14" s="179"/>
      <c r="Z14" s="179"/>
      <c r="AA14" s="178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</row>
    <row r="15" spans="1:27" ht="23.25">
      <c r="A15" s="158"/>
      <c r="B15" s="160" t="s">
        <v>109</v>
      </c>
      <c r="C15" s="159"/>
      <c r="D15" s="159"/>
      <c r="E15" s="159"/>
      <c r="F15" s="180"/>
      <c r="G15" s="162" t="s">
        <v>110</v>
      </c>
      <c r="H15" s="163">
        <v>0</v>
      </c>
      <c r="I15" s="164"/>
      <c r="J15" s="164"/>
      <c r="K15" s="164"/>
      <c r="L15" s="164"/>
      <c r="M15" s="164"/>
      <c r="N15" s="164"/>
      <c r="O15" s="163">
        <f>SUM(I15:N15)</f>
        <v>0</v>
      </c>
      <c r="P15" s="158"/>
      <c r="Q15" s="160" t="s">
        <v>109</v>
      </c>
      <c r="R15" s="159"/>
      <c r="S15" s="159"/>
      <c r="T15" s="159"/>
      <c r="U15" s="180"/>
      <c r="V15" s="162" t="s">
        <v>110</v>
      </c>
      <c r="W15" s="163">
        <v>0</v>
      </c>
      <c r="X15" s="163">
        <f>+O15</f>
        <v>0</v>
      </c>
      <c r="Y15" s="164"/>
      <c r="Z15" s="164"/>
      <c r="AA15" s="163">
        <f>SUM(X15:Z15)</f>
        <v>0</v>
      </c>
    </row>
    <row r="16" spans="1:27" ht="23.25">
      <c r="A16" s="165"/>
      <c r="B16" s="167" t="s">
        <v>111</v>
      </c>
      <c r="C16" s="166"/>
      <c r="D16" s="166"/>
      <c r="E16" s="166"/>
      <c r="F16" s="170"/>
      <c r="G16" s="169" t="s">
        <v>112</v>
      </c>
      <c r="H16" s="163">
        <v>148460</v>
      </c>
      <c r="I16" s="164">
        <v>3330</v>
      </c>
      <c r="J16" s="164">
        <v>2970</v>
      </c>
      <c r="K16" s="164">
        <v>17470</v>
      </c>
      <c r="L16" s="164">
        <v>17163</v>
      </c>
      <c r="M16" s="164">
        <v>25790</v>
      </c>
      <c r="N16" s="164">
        <v>19190</v>
      </c>
      <c r="O16" s="163">
        <f aca="true" t="shared" si="2" ref="O16:O21">SUM(I16:N16)</f>
        <v>85913</v>
      </c>
      <c r="P16" s="165"/>
      <c r="Q16" s="167" t="s">
        <v>111</v>
      </c>
      <c r="R16" s="166"/>
      <c r="S16" s="166"/>
      <c r="T16" s="166"/>
      <c r="U16" s="170"/>
      <c r="V16" s="169" t="s">
        <v>112</v>
      </c>
      <c r="W16" s="163">
        <v>148460</v>
      </c>
      <c r="X16" s="163">
        <f aca="true" t="shared" si="3" ref="X16:X21">+O16</f>
        <v>85913</v>
      </c>
      <c r="Y16" s="164">
        <v>2160</v>
      </c>
      <c r="Z16" s="164">
        <v>8790</v>
      </c>
      <c r="AA16" s="163">
        <f aca="true" t="shared" si="4" ref="AA16:AA21">SUM(X16:Z16)</f>
        <v>96863</v>
      </c>
    </row>
    <row r="17" spans="1:27" ht="23.25">
      <c r="A17" s="165"/>
      <c r="B17" s="167" t="s">
        <v>119</v>
      </c>
      <c r="C17" s="167"/>
      <c r="D17" s="167"/>
      <c r="E17" s="167"/>
      <c r="F17" s="168"/>
      <c r="G17" s="169" t="s">
        <v>120</v>
      </c>
      <c r="H17" s="163">
        <v>12000</v>
      </c>
      <c r="I17" s="164"/>
      <c r="J17" s="164"/>
      <c r="K17" s="164">
        <v>3000</v>
      </c>
      <c r="L17" s="164">
        <v>3900</v>
      </c>
      <c r="M17" s="164">
        <v>5400</v>
      </c>
      <c r="N17" s="164">
        <v>3200</v>
      </c>
      <c r="O17" s="163">
        <f t="shared" si="2"/>
        <v>15500</v>
      </c>
      <c r="P17" s="165"/>
      <c r="Q17" s="167" t="s">
        <v>119</v>
      </c>
      <c r="R17" s="167"/>
      <c r="S17" s="167"/>
      <c r="T17" s="167"/>
      <c r="U17" s="168"/>
      <c r="V17" s="169" t="s">
        <v>120</v>
      </c>
      <c r="W17" s="163">
        <v>12000</v>
      </c>
      <c r="X17" s="163">
        <f t="shared" si="3"/>
        <v>15500</v>
      </c>
      <c r="Y17" s="164"/>
      <c r="Z17" s="164">
        <v>200</v>
      </c>
      <c r="AA17" s="163">
        <f t="shared" si="4"/>
        <v>15700</v>
      </c>
    </row>
    <row r="18" spans="1:27" ht="23.25">
      <c r="A18" s="165"/>
      <c r="B18" s="167" t="s">
        <v>113</v>
      </c>
      <c r="C18" s="167"/>
      <c r="D18" s="167"/>
      <c r="E18" s="167"/>
      <c r="F18" s="168"/>
      <c r="G18" s="169" t="s">
        <v>114</v>
      </c>
      <c r="H18" s="163">
        <v>0</v>
      </c>
      <c r="I18" s="164"/>
      <c r="J18" s="164"/>
      <c r="K18" s="164"/>
      <c r="L18" s="164"/>
      <c r="M18" s="164"/>
      <c r="N18" s="164"/>
      <c r="O18" s="163">
        <f t="shared" si="2"/>
        <v>0</v>
      </c>
      <c r="P18" s="165"/>
      <c r="Q18" s="167" t="s">
        <v>113</v>
      </c>
      <c r="R18" s="167"/>
      <c r="S18" s="167"/>
      <c r="T18" s="167"/>
      <c r="U18" s="168"/>
      <c r="V18" s="169" t="s">
        <v>114</v>
      </c>
      <c r="W18" s="163">
        <v>0</v>
      </c>
      <c r="X18" s="163">
        <f t="shared" si="3"/>
        <v>0</v>
      </c>
      <c r="Y18" s="164"/>
      <c r="Z18" s="164"/>
      <c r="AA18" s="163">
        <f t="shared" si="4"/>
        <v>0</v>
      </c>
    </row>
    <row r="19" spans="1:27" ht="23.25">
      <c r="A19" s="165"/>
      <c r="B19" s="167" t="s">
        <v>115</v>
      </c>
      <c r="C19" s="167"/>
      <c r="D19" s="167"/>
      <c r="E19" s="167"/>
      <c r="F19" s="168"/>
      <c r="G19" s="169" t="s">
        <v>116</v>
      </c>
      <c r="H19" s="163">
        <v>140</v>
      </c>
      <c r="I19" s="164"/>
      <c r="J19" s="164">
        <v>20</v>
      </c>
      <c r="K19" s="164"/>
      <c r="L19" s="164"/>
      <c r="M19" s="164">
        <v>10</v>
      </c>
      <c r="N19" s="164">
        <v>70</v>
      </c>
      <c r="O19" s="163">
        <f t="shared" si="2"/>
        <v>100</v>
      </c>
      <c r="P19" s="165"/>
      <c r="Q19" s="167" t="s">
        <v>115</v>
      </c>
      <c r="R19" s="167"/>
      <c r="S19" s="167"/>
      <c r="T19" s="167"/>
      <c r="U19" s="168"/>
      <c r="V19" s="169" t="s">
        <v>116</v>
      </c>
      <c r="W19" s="163">
        <v>140</v>
      </c>
      <c r="X19" s="163">
        <f t="shared" si="3"/>
        <v>100</v>
      </c>
      <c r="Y19" s="164"/>
      <c r="Z19" s="164">
        <v>30</v>
      </c>
      <c r="AA19" s="163">
        <f t="shared" si="4"/>
        <v>130</v>
      </c>
    </row>
    <row r="20" spans="1:27" ht="23.25">
      <c r="A20" s="165"/>
      <c r="B20" s="167" t="s">
        <v>117</v>
      </c>
      <c r="C20" s="167"/>
      <c r="D20" s="167"/>
      <c r="E20" s="167"/>
      <c r="F20" s="168"/>
      <c r="G20" s="169" t="s">
        <v>118</v>
      </c>
      <c r="H20" s="163">
        <v>300</v>
      </c>
      <c r="I20" s="164"/>
      <c r="J20" s="164"/>
      <c r="K20" s="164"/>
      <c r="L20" s="164"/>
      <c r="M20" s="164"/>
      <c r="N20" s="164"/>
      <c r="O20" s="163">
        <f t="shared" si="2"/>
        <v>0</v>
      </c>
      <c r="P20" s="165"/>
      <c r="Q20" s="167" t="s">
        <v>117</v>
      </c>
      <c r="R20" s="167"/>
      <c r="S20" s="167"/>
      <c r="T20" s="167"/>
      <c r="U20" s="168"/>
      <c r="V20" s="169" t="s">
        <v>118</v>
      </c>
      <c r="W20" s="163">
        <v>300</v>
      </c>
      <c r="X20" s="163">
        <f t="shared" si="3"/>
        <v>0</v>
      </c>
      <c r="Y20" s="164"/>
      <c r="Z20" s="164"/>
      <c r="AA20" s="163">
        <f t="shared" si="4"/>
        <v>0</v>
      </c>
    </row>
    <row r="21" spans="1:27" ht="23.25">
      <c r="A21" s="171"/>
      <c r="B21" s="181" t="s">
        <v>121</v>
      </c>
      <c r="C21" s="181"/>
      <c r="D21" s="181"/>
      <c r="E21" s="181"/>
      <c r="F21" s="182"/>
      <c r="G21" s="174" t="s">
        <v>122</v>
      </c>
      <c r="H21" s="183">
        <v>15000</v>
      </c>
      <c r="I21" s="184"/>
      <c r="J21" s="184">
        <v>400</v>
      </c>
      <c r="K21" s="184">
        <v>1300</v>
      </c>
      <c r="L21" s="184">
        <v>6230</v>
      </c>
      <c r="M21" s="184">
        <v>6580</v>
      </c>
      <c r="N21" s="164">
        <v>3050</v>
      </c>
      <c r="O21" s="163">
        <f t="shared" si="2"/>
        <v>17560</v>
      </c>
      <c r="P21" s="171"/>
      <c r="Q21" s="181" t="s">
        <v>121</v>
      </c>
      <c r="R21" s="181"/>
      <c r="S21" s="181"/>
      <c r="T21" s="181"/>
      <c r="U21" s="182"/>
      <c r="V21" s="174" t="s">
        <v>122</v>
      </c>
      <c r="W21" s="183">
        <v>15000</v>
      </c>
      <c r="X21" s="163">
        <f t="shared" si="3"/>
        <v>17560</v>
      </c>
      <c r="Y21" s="164"/>
      <c r="Z21" s="164">
        <v>50</v>
      </c>
      <c r="AA21" s="163">
        <f t="shared" si="4"/>
        <v>17610</v>
      </c>
    </row>
    <row r="22" spans="1:42" s="217" customFormat="1" ht="23.25">
      <c r="A22" s="264" t="s">
        <v>107</v>
      </c>
      <c r="B22" s="265"/>
      <c r="C22" s="265"/>
      <c r="D22" s="265"/>
      <c r="E22" s="265"/>
      <c r="F22" s="266"/>
      <c r="G22" s="175"/>
      <c r="H22" s="185">
        <f>SUM(H15:H21)</f>
        <v>175900</v>
      </c>
      <c r="I22" s="186">
        <f aca="true" t="shared" si="5" ref="I22:N22">SUM(I15:I21)</f>
        <v>3330</v>
      </c>
      <c r="J22" s="186">
        <f t="shared" si="5"/>
        <v>3390</v>
      </c>
      <c r="K22" s="186">
        <f>SUM(K15:K21)</f>
        <v>21770</v>
      </c>
      <c r="L22" s="186">
        <f t="shared" si="5"/>
        <v>27293</v>
      </c>
      <c r="M22" s="186">
        <f t="shared" si="5"/>
        <v>37780</v>
      </c>
      <c r="N22" s="186">
        <f t="shared" si="5"/>
        <v>25510</v>
      </c>
      <c r="O22" s="185">
        <f>SUM(O15:O21)</f>
        <v>119073</v>
      </c>
      <c r="P22" s="264" t="s">
        <v>107</v>
      </c>
      <c r="Q22" s="265"/>
      <c r="R22" s="265"/>
      <c r="S22" s="265"/>
      <c r="T22" s="265"/>
      <c r="U22" s="266"/>
      <c r="V22" s="175"/>
      <c r="W22" s="185">
        <f>SUM(W15:W21)</f>
        <v>175900</v>
      </c>
      <c r="X22" s="185">
        <f>SUM(X15:X21)</f>
        <v>119073</v>
      </c>
      <c r="Y22" s="186">
        <f>SUM(Y15:Y21)</f>
        <v>2160</v>
      </c>
      <c r="Z22" s="186">
        <f>SUM(Z15:Z21)</f>
        <v>9070</v>
      </c>
      <c r="AA22" s="185">
        <f>SUM(AA15:AA21)</f>
        <v>130303</v>
      </c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</row>
    <row r="23" spans="2:27" s="216" customFormat="1" ht="23.25">
      <c r="B23" s="218"/>
      <c r="C23" s="218"/>
      <c r="D23" s="218"/>
      <c r="E23" s="218"/>
      <c r="F23" s="218"/>
      <c r="G23" s="219"/>
      <c r="H23" s="220"/>
      <c r="I23" s="221"/>
      <c r="J23" s="221"/>
      <c r="K23" s="221"/>
      <c r="L23" s="221"/>
      <c r="M23" s="221"/>
      <c r="N23" s="221"/>
      <c r="O23" s="220"/>
      <c r="Q23" s="218"/>
      <c r="R23" s="218"/>
      <c r="S23" s="218"/>
      <c r="T23" s="218"/>
      <c r="U23" s="218"/>
      <c r="V23" s="219"/>
      <c r="W23" s="220"/>
      <c r="X23" s="220"/>
      <c r="Y23" s="221"/>
      <c r="Z23" s="221"/>
      <c r="AA23" s="220"/>
    </row>
    <row r="24" spans="2:27" s="216" customFormat="1" ht="23.25">
      <c r="B24" s="218"/>
      <c r="C24" s="218"/>
      <c r="D24" s="218"/>
      <c r="E24" s="218"/>
      <c r="F24" s="218"/>
      <c r="G24" s="219"/>
      <c r="H24" s="220"/>
      <c r="I24" s="221"/>
      <c r="J24" s="221"/>
      <c r="K24" s="221"/>
      <c r="L24" s="221"/>
      <c r="M24" s="221"/>
      <c r="N24" s="221"/>
      <c r="O24" s="220"/>
      <c r="Q24" s="218"/>
      <c r="R24" s="218"/>
      <c r="S24" s="218"/>
      <c r="T24" s="218"/>
      <c r="U24" s="218"/>
      <c r="V24" s="219"/>
      <c r="W24" s="220"/>
      <c r="X24" s="220"/>
      <c r="Y24" s="221"/>
      <c r="Z24" s="221"/>
      <c r="AA24" s="220"/>
    </row>
    <row r="25" spans="1:42" s="212" customFormat="1" ht="23.25" customHeight="1">
      <c r="A25" s="263"/>
      <c r="B25" s="263"/>
      <c r="C25" s="263"/>
      <c r="D25" s="263"/>
      <c r="E25" s="263"/>
      <c r="F25" s="263"/>
      <c r="G25" s="263" t="s">
        <v>95</v>
      </c>
      <c r="H25" s="144" t="s">
        <v>7</v>
      </c>
      <c r="I25" s="262">
        <v>238414</v>
      </c>
      <c r="J25" s="262">
        <v>238445</v>
      </c>
      <c r="K25" s="262">
        <v>238475</v>
      </c>
      <c r="L25" s="262">
        <v>238506</v>
      </c>
      <c r="M25" s="262">
        <v>238537</v>
      </c>
      <c r="N25" s="262">
        <v>238565</v>
      </c>
      <c r="O25" s="272" t="s">
        <v>96</v>
      </c>
      <c r="P25" s="263"/>
      <c r="Q25" s="263"/>
      <c r="R25" s="263"/>
      <c r="S25" s="263"/>
      <c r="T25" s="263"/>
      <c r="U25" s="263"/>
      <c r="V25" s="263" t="s">
        <v>95</v>
      </c>
      <c r="W25" s="144" t="s">
        <v>7</v>
      </c>
      <c r="X25" s="235" t="s">
        <v>182</v>
      </c>
      <c r="Y25" s="262">
        <v>238596</v>
      </c>
      <c r="Z25" s="262">
        <v>238626</v>
      </c>
      <c r="AA25" s="272" t="s">
        <v>96</v>
      </c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</row>
    <row r="26" spans="1:42" s="212" customFormat="1" ht="23.25" customHeight="1">
      <c r="A26" s="263"/>
      <c r="B26" s="263"/>
      <c r="C26" s="263"/>
      <c r="D26" s="263"/>
      <c r="E26" s="263"/>
      <c r="F26" s="263"/>
      <c r="G26" s="263"/>
      <c r="H26" s="145" t="s">
        <v>170</v>
      </c>
      <c r="I26" s="262"/>
      <c r="J26" s="262"/>
      <c r="K26" s="262"/>
      <c r="L26" s="262"/>
      <c r="M26" s="262"/>
      <c r="N26" s="262"/>
      <c r="O26" s="272"/>
      <c r="P26" s="263"/>
      <c r="Q26" s="263"/>
      <c r="R26" s="263"/>
      <c r="S26" s="263"/>
      <c r="T26" s="263"/>
      <c r="U26" s="263"/>
      <c r="V26" s="263"/>
      <c r="W26" s="145" t="s">
        <v>170</v>
      </c>
      <c r="X26" s="236" t="s">
        <v>181</v>
      </c>
      <c r="Y26" s="262"/>
      <c r="Z26" s="262"/>
      <c r="AA26" s="272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</row>
    <row r="27" spans="1:42" s="214" customFormat="1" ht="23.25">
      <c r="A27" s="222"/>
      <c r="B27" s="203" t="s">
        <v>124</v>
      </c>
      <c r="C27" s="223"/>
      <c r="D27" s="223"/>
      <c r="E27" s="223"/>
      <c r="F27" s="224"/>
      <c r="G27" s="225"/>
      <c r="H27" s="156"/>
      <c r="I27" s="157"/>
      <c r="J27" s="157"/>
      <c r="K27" s="157"/>
      <c r="L27" s="157"/>
      <c r="M27" s="157"/>
      <c r="N27" s="157"/>
      <c r="O27" s="188"/>
      <c r="P27" s="222"/>
      <c r="Q27" s="203" t="s">
        <v>124</v>
      </c>
      <c r="R27" s="223"/>
      <c r="S27" s="223"/>
      <c r="T27" s="223"/>
      <c r="U27" s="224"/>
      <c r="V27" s="225"/>
      <c r="W27" s="156"/>
      <c r="X27" s="156"/>
      <c r="Y27" s="157"/>
      <c r="Z27" s="157"/>
      <c r="AA27" s="188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</row>
    <row r="28" spans="1:27" ht="23.25">
      <c r="A28" s="158"/>
      <c r="B28" s="160" t="s">
        <v>125</v>
      </c>
      <c r="C28" s="160"/>
      <c r="D28" s="160"/>
      <c r="E28" s="160"/>
      <c r="F28" s="161"/>
      <c r="G28" s="162" t="s">
        <v>126</v>
      </c>
      <c r="H28" s="163">
        <v>6270</v>
      </c>
      <c r="I28" s="164"/>
      <c r="J28" s="164"/>
      <c r="K28" s="164"/>
      <c r="L28" s="164"/>
      <c r="M28" s="164"/>
      <c r="N28" s="164">
        <v>3000</v>
      </c>
      <c r="O28" s="163">
        <f>SUM(I28:N28)</f>
        <v>3000</v>
      </c>
      <c r="P28" s="158"/>
      <c r="Q28" s="160" t="s">
        <v>125</v>
      </c>
      <c r="R28" s="160"/>
      <c r="S28" s="160"/>
      <c r="T28" s="160"/>
      <c r="U28" s="161"/>
      <c r="V28" s="162" t="s">
        <v>126</v>
      </c>
      <c r="W28" s="163">
        <v>6270</v>
      </c>
      <c r="X28" s="163">
        <f>+O28</f>
        <v>3000</v>
      </c>
      <c r="Y28" s="164"/>
      <c r="Z28" s="164"/>
      <c r="AA28" s="163">
        <f>SUM(X28:Z28)</f>
        <v>3000</v>
      </c>
    </row>
    <row r="29" spans="1:56" s="190" customFormat="1" ht="23.25">
      <c r="A29" s="165"/>
      <c r="B29" s="167" t="s">
        <v>127</v>
      </c>
      <c r="C29" s="167"/>
      <c r="D29" s="167"/>
      <c r="E29" s="167"/>
      <c r="F29" s="168"/>
      <c r="G29" s="169" t="s">
        <v>128</v>
      </c>
      <c r="H29" s="183">
        <v>149730</v>
      </c>
      <c r="I29" s="184"/>
      <c r="J29" s="184"/>
      <c r="K29" s="184">
        <v>3140.48</v>
      </c>
      <c r="L29" s="184"/>
      <c r="M29" s="184"/>
      <c r="N29" s="184">
        <v>8167.74</v>
      </c>
      <c r="O29" s="163">
        <f>SUM(I29:N29)</f>
        <v>11308.22</v>
      </c>
      <c r="P29" s="165"/>
      <c r="Q29" s="167" t="s">
        <v>127</v>
      </c>
      <c r="R29" s="167"/>
      <c r="S29" s="167"/>
      <c r="T29" s="167"/>
      <c r="U29" s="168"/>
      <c r="V29" s="169" t="s">
        <v>128</v>
      </c>
      <c r="W29" s="183">
        <v>149730</v>
      </c>
      <c r="X29" s="163">
        <f>+O29</f>
        <v>11308.22</v>
      </c>
      <c r="Y29" s="184"/>
      <c r="Z29" s="184"/>
      <c r="AA29" s="163">
        <f>SUM(X29:Z29)</f>
        <v>11308.22</v>
      </c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</row>
    <row r="30" spans="1:42" s="217" customFormat="1" ht="23.25">
      <c r="A30" s="226"/>
      <c r="B30" s="273" t="s">
        <v>107</v>
      </c>
      <c r="C30" s="273"/>
      <c r="D30" s="273"/>
      <c r="E30" s="273"/>
      <c r="F30" s="274"/>
      <c r="G30" s="227"/>
      <c r="H30" s="185">
        <f aca="true" t="shared" si="6" ref="H30:O30">SUM(H28:H29)</f>
        <v>156000</v>
      </c>
      <c r="I30" s="186">
        <f t="shared" si="6"/>
        <v>0</v>
      </c>
      <c r="J30" s="186">
        <f t="shared" si="6"/>
        <v>0</v>
      </c>
      <c r="K30" s="186">
        <f t="shared" si="6"/>
        <v>3140.48</v>
      </c>
      <c r="L30" s="186">
        <f t="shared" si="6"/>
        <v>0</v>
      </c>
      <c r="M30" s="186">
        <f t="shared" si="6"/>
        <v>0</v>
      </c>
      <c r="N30" s="186">
        <f t="shared" si="6"/>
        <v>11167.74</v>
      </c>
      <c r="O30" s="185">
        <f t="shared" si="6"/>
        <v>14308.22</v>
      </c>
      <c r="P30" s="226"/>
      <c r="Q30" s="273" t="s">
        <v>107</v>
      </c>
      <c r="R30" s="273"/>
      <c r="S30" s="273"/>
      <c r="T30" s="273"/>
      <c r="U30" s="274"/>
      <c r="V30" s="227"/>
      <c r="W30" s="185">
        <f>SUM(W28:W29)</f>
        <v>156000</v>
      </c>
      <c r="X30" s="185">
        <f>SUM(X28:X29)</f>
        <v>14308.22</v>
      </c>
      <c r="Y30" s="186">
        <f>SUM(Y28:Y29)</f>
        <v>0</v>
      </c>
      <c r="Z30" s="186"/>
      <c r="AA30" s="185">
        <f>SUM(AA28:AA29)</f>
        <v>14308.22</v>
      </c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</row>
    <row r="31" spans="1:42" s="214" customFormat="1" ht="23.25">
      <c r="A31" s="222"/>
      <c r="B31" s="203" t="s">
        <v>129</v>
      </c>
      <c r="C31" s="223"/>
      <c r="D31" s="223"/>
      <c r="E31" s="223"/>
      <c r="F31" s="224"/>
      <c r="G31" s="225"/>
      <c r="H31" s="156"/>
      <c r="I31" s="157"/>
      <c r="J31" s="157"/>
      <c r="K31" s="157"/>
      <c r="L31" s="157"/>
      <c r="M31" s="157"/>
      <c r="N31" s="157"/>
      <c r="O31" s="188"/>
      <c r="P31" s="222"/>
      <c r="Q31" s="203" t="s">
        <v>129</v>
      </c>
      <c r="R31" s="223"/>
      <c r="S31" s="223"/>
      <c r="T31" s="223"/>
      <c r="U31" s="224"/>
      <c r="V31" s="225"/>
      <c r="W31" s="156"/>
      <c r="X31" s="156"/>
      <c r="Y31" s="157"/>
      <c r="Z31" s="157"/>
      <c r="AA31" s="188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</row>
    <row r="32" spans="1:56" s="190" customFormat="1" ht="23.25">
      <c r="A32" s="158"/>
      <c r="B32" s="201" t="s">
        <v>130</v>
      </c>
      <c r="C32" s="201"/>
      <c r="D32" s="201"/>
      <c r="E32" s="201"/>
      <c r="F32" s="202"/>
      <c r="G32" s="162" t="s">
        <v>131</v>
      </c>
      <c r="H32" s="163">
        <v>50000</v>
      </c>
      <c r="I32" s="164"/>
      <c r="J32" s="164"/>
      <c r="K32" s="164"/>
      <c r="L32" s="164"/>
      <c r="M32" s="164">
        <v>24000</v>
      </c>
      <c r="N32" s="164">
        <v>25500</v>
      </c>
      <c r="O32" s="163">
        <f>SUM(I32:N32)</f>
        <v>49500</v>
      </c>
      <c r="P32" s="158"/>
      <c r="Q32" s="201" t="s">
        <v>130</v>
      </c>
      <c r="R32" s="201"/>
      <c r="S32" s="201"/>
      <c r="T32" s="201"/>
      <c r="U32" s="202"/>
      <c r="V32" s="162" t="s">
        <v>131</v>
      </c>
      <c r="W32" s="163">
        <v>50000</v>
      </c>
      <c r="X32" s="163">
        <f>+O32</f>
        <v>49500</v>
      </c>
      <c r="Y32" s="164"/>
      <c r="Z32" s="164"/>
      <c r="AA32" s="163">
        <f>SUM(X32:Z32)</f>
        <v>49500</v>
      </c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</row>
    <row r="33" spans="1:56" s="190" customFormat="1" ht="23.25">
      <c r="A33" s="165"/>
      <c r="B33" s="228" t="s">
        <v>132</v>
      </c>
      <c r="C33" s="228"/>
      <c r="D33" s="228"/>
      <c r="E33" s="228"/>
      <c r="F33" s="229"/>
      <c r="G33" s="169" t="s">
        <v>133</v>
      </c>
      <c r="H33" s="163">
        <v>0</v>
      </c>
      <c r="I33" s="164"/>
      <c r="J33" s="164"/>
      <c r="K33" s="164"/>
      <c r="L33" s="164"/>
      <c r="M33" s="164"/>
      <c r="N33" s="164"/>
      <c r="O33" s="163">
        <f>SUM(I33:N33)</f>
        <v>0</v>
      </c>
      <c r="P33" s="165"/>
      <c r="Q33" s="228" t="s">
        <v>132</v>
      </c>
      <c r="R33" s="228"/>
      <c r="S33" s="228"/>
      <c r="T33" s="228"/>
      <c r="U33" s="229"/>
      <c r="V33" s="169" t="s">
        <v>133</v>
      </c>
      <c r="W33" s="163">
        <v>0</v>
      </c>
      <c r="X33" s="163">
        <f>+O33</f>
        <v>0</v>
      </c>
      <c r="Y33" s="164"/>
      <c r="Z33" s="164"/>
      <c r="AA33" s="163">
        <f>SUM(X33:Z33)</f>
        <v>0</v>
      </c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</row>
    <row r="34" spans="1:56" s="190" customFormat="1" ht="23.25">
      <c r="A34" s="171"/>
      <c r="B34" s="172" t="s">
        <v>134</v>
      </c>
      <c r="C34" s="172"/>
      <c r="D34" s="172"/>
      <c r="E34" s="172"/>
      <c r="F34" s="173"/>
      <c r="G34" s="174" t="s">
        <v>135</v>
      </c>
      <c r="H34" s="163">
        <v>33000</v>
      </c>
      <c r="I34" s="164"/>
      <c r="J34" s="164"/>
      <c r="K34" s="164">
        <v>1080</v>
      </c>
      <c r="L34" s="164">
        <v>1080</v>
      </c>
      <c r="M34" s="164">
        <v>400</v>
      </c>
      <c r="N34" s="164"/>
      <c r="O34" s="163">
        <f>SUM(I34:N34)</f>
        <v>2560</v>
      </c>
      <c r="P34" s="171"/>
      <c r="Q34" s="172" t="s">
        <v>134</v>
      </c>
      <c r="R34" s="172"/>
      <c r="S34" s="172"/>
      <c r="T34" s="172"/>
      <c r="U34" s="173"/>
      <c r="V34" s="174" t="s">
        <v>135</v>
      </c>
      <c r="W34" s="163">
        <v>33000</v>
      </c>
      <c r="X34" s="163">
        <f>+O34</f>
        <v>2560</v>
      </c>
      <c r="Y34" s="164">
        <v>100</v>
      </c>
      <c r="Z34" s="164">
        <v>100</v>
      </c>
      <c r="AA34" s="163">
        <f>SUM(X34:Z34)</f>
        <v>2760</v>
      </c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</row>
    <row r="35" spans="1:42" s="217" customFormat="1" ht="23.25">
      <c r="A35" s="275" t="s">
        <v>107</v>
      </c>
      <c r="B35" s="275"/>
      <c r="C35" s="275"/>
      <c r="D35" s="275"/>
      <c r="E35" s="275"/>
      <c r="F35" s="275"/>
      <c r="G35" s="175"/>
      <c r="H35" s="176">
        <f>SUM(H32:H34)</f>
        <v>83000</v>
      </c>
      <c r="I35" s="177">
        <f aca="true" t="shared" si="7" ref="I35:N35">SUM(I32:I34)</f>
        <v>0</v>
      </c>
      <c r="J35" s="177">
        <f t="shared" si="7"/>
        <v>0</v>
      </c>
      <c r="K35" s="177">
        <f t="shared" si="7"/>
        <v>1080</v>
      </c>
      <c r="L35" s="177">
        <f t="shared" si="7"/>
        <v>1080</v>
      </c>
      <c r="M35" s="177">
        <f t="shared" si="7"/>
        <v>24400</v>
      </c>
      <c r="N35" s="177">
        <f t="shared" si="7"/>
        <v>25500</v>
      </c>
      <c r="O35" s="176">
        <f>SUM(O32:O34)</f>
        <v>52060</v>
      </c>
      <c r="P35" s="275" t="s">
        <v>107</v>
      </c>
      <c r="Q35" s="275"/>
      <c r="R35" s="275"/>
      <c r="S35" s="275"/>
      <c r="T35" s="275"/>
      <c r="U35" s="275"/>
      <c r="V35" s="175"/>
      <c r="W35" s="176">
        <f>SUM(W32:W34)</f>
        <v>83000</v>
      </c>
      <c r="X35" s="176">
        <f>SUM(X32:X34)</f>
        <v>52060</v>
      </c>
      <c r="Y35" s="177">
        <f>SUM(Y32:Y34)</f>
        <v>100</v>
      </c>
      <c r="Z35" s="176">
        <f>SUM(Z32:Z34)</f>
        <v>100</v>
      </c>
      <c r="AA35" s="176">
        <f>SUM(AA32:AA34)</f>
        <v>52260</v>
      </c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</row>
    <row r="36" spans="1:42" s="214" customFormat="1" ht="23.25">
      <c r="A36" s="187" t="s">
        <v>136</v>
      </c>
      <c r="B36" s="153"/>
      <c r="C36" s="153"/>
      <c r="D36" s="153"/>
      <c r="E36" s="153"/>
      <c r="F36" s="154"/>
      <c r="G36" s="155"/>
      <c r="H36" s="144"/>
      <c r="I36" s="150"/>
      <c r="J36" s="150"/>
      <c r="K36" s="150"/>
      <c r="L36" s="150"/>
      <c r="M36" s="150"/>
      <c r="N36" s="150"/>
      <c r="O36" s="188"/>
      <c r="P36" s="187" t="s">
        <v>136</v>
      </c>
      <c r="Q36" s="153"/>
      <c r="R36" s="153"/>
      <c r="S36" s="153"/>
      <c r="T36" s="153"/>
      <c r="U36" s="154"/>
      <c r="V36" s="155"/>
      <c r="W36" s="144"/>
      <c r="X36" s="144"/>
      <c r="Y36" s="150"/>
      <c r="Z36" s="150"/>
      <c r="AA36" s="188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</row>
    <row r="37" spans="1:42" s="214" customFormat="1" ht="23.25">
      <c r="A37" s="151"/>
      <c r="B37" s="152" t="s">
        <v>137</v>
      </c>
      <c r="C37" s="153"/>
      <c r="D37" s="153"/>
      <c r="E37" s="153"/>
      <c r="F37" s="154"/>
      <c r="G37" s="155"/>
      <c r="H37" s="156"/>
      <c r="I37" s="157"/>
      <c r="J37" s="157"/>
      <c r="K37" s="157"/>
      <c r="L37" s="157"/>
      <c r="M37" s="157"/>
      <c r="N37" s="157"/>
      <c r="O37" s="183"/>
      <c r="P37" s="151"/>
      <c r="Q37" s="152" t="s">
        <v>137</v>
      </c>
      <c r="R37" s="153"/>
      <c r="S37" s="153"/>
      <c r="T37" s="153"/>
      <c r="U37" s="154"/>
      <c r="V37" s="155"/>
      <c r="W37" s="156"/>
      <c r="X37" s="156"/>
      <c r="Y37" s="157"/>
      <c r="Z37" s="157"/>
      <c r="AA37" s="18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</row>
    <row r="38" spans="1:56" s="190" customFormat="1" ht="23.25">
      <c r="A38" s="158"/>
      <c r="B38" s="201" t="s">
        <v>138</v>
      </c>
      <c r="C38" s="201"/>
      <c r="D38" s="201"/>
      <c r="E38" s="201"/>
      <c r="F38" s="202"/>
      <c r="G38" s="162" t="s">
        <v>139</v>
      </c>
      <c r="H38" s="163">
        <v>3850094</v>
      </c>
      <c r="I38" s="164">
        <v>149020.28</v>
      </c>
      <c r="J38" s="164">
        <v>150411.77</v>
      </c>
      <c r="K38" s="164">
        <v>167197.76</v>
      </c>
      <c r="L38" s="164">
        <v>162029.87</v>
      </c>
      <c r="M38" s="164">
        <v>116860.21</v>
      </c>
      <c r="N38" s="164">
        <v>201719.85</v>
      </c>
      <c r="O38" s="163">
        <f>SUM(I38:N38)</f>
        <v>947239.7399999999</v>
      </c>
      <c r="P38" s="158"/>
      <c r="Q38" s="201" t="s">
        <v>138</v>
      </c>
      <c r="R38" s="201"/>
      <c r="S38" s="201"/>
      <c r="T38" s="201"/>
      <c r="U38" s="202"/>
      <c r="V38" s="162" t="s">
        <v>139</v>
      </c>
      <c r="W38" s="163">
        <v>3850094</v>
      </c>
      <c r="X38" s="163">
        <f>+O38</f>
        <v>947239.7399999999</v>
      </c>
      <c r="Y38" s="164">
        <v>104663.5</v>
      </c>
      <c r="Z38" s="164">
        <v>175078.67</v>
      </c>
      <c r="AA38" s="163">
        <f>SUM(X38:Z38)</f>
        <v>1226981.9099999997</v>
      </c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</row>
    <row r="39" spans="1:56" s="190" customFormat="1" ht="23.25">
      <c r="A39" s="165"/>
      <c r="B39" s="228" t="s">
        <v>140</v>
      </c>
      <c r="C39" s="228"/>
      <c r="D39" s="228"/>
      <c r="E39" s="228"/>
      <c r="F39" s="229"/>
      <c r="G39" s="169" t="s">
        <v>139</v>
      </c>
      <c r="H39" s="163">
        <v>2258036</v>
      </c>
      <c r="I39" s="164">
        <v>708721.98</v>
      </c>
      <c r="J39" s="164"/>
      <c r="K39" s="164">
        <v>799461.54</v>
      </c>
      <c r="L39" s="164"/>
      <c r="M39" s="164"/>
      <c r="N39" s="164">
        <v>815040.18</v>
      </c>
      <c r="O39" s="163">
        <f aca="true" t="shared" si="8" ref="O39:O47">SUM(I39:N39)</f>
        <v>2323223.7</v>
      </c>
      <c r="P39" s="165"/>
      <c r="Q39" s="228" t="s">
        <v>140</v>
      </c>
      <c r="R39" s="228"/>
      <c r="S39" s="228"/>
      <c r="T39" s="228"/>
      <c r="U39" s="229"/>
      <c r="V39" s="169" t="s">
        <v>139</v>
      </c>
      <c r="W39" s="163">
        <v>2258036</v>
      </c>
      <c r="X39" s="163">
        <f aca="true" t="shared" si="9" ref="X39:X47">+O39</f>
        <v>2323223.7</v>
      </c>
      <c r="Y39" s="164">
        <v>0</v>
      </c>
      <c r="Z39" s="164">
        <v>851556.56</v>
      </c>
      <c r="AA39" s="163">
        <f aca="true" t="shared" si="10" ref="AA39:AA47">SUM(X39:Z39)</f>
        <v>3174780.2600000002</v>
      </c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</row>
    <row r="40" spans="1:56" s="190" customFormat="1" ht="23.25">
      <c r="A40" s="165"/>
      <c r="B40" s="228" t="s">
        <v>141</v>
      </c>
      <c r="C40" s="228"/>
      <c r="D40" s="228"/>
      <c r="E40" s="228"/>
      <c r="F40" s="229"/>
      <c r="G40" s="169" t="s">
        <v>142</v>
      </c>
      <c r="H40" s="163">
        <v>20654</v>
      </c>
      <c r="I40" s="164"/>
      <c r="J40" s="164">
        <v>2170.89</v>
      </c>
      <c r="K40" s="164"/>
      <c r="L40" s="164">
        <v>1910.6</v>
      </c>
      <c r="M40" s="164">
        <v>1312.86</v>
      </c>
      <c r="N40" s="164">
        <v>977.79</v>
      </c>
      <c r="O40" s="163">
        <f t="shared" si="8"/>
        <v>6372.139999999999</v>
      </c>
      <c r="P40" s="165"/>
      <c r="Q40" s="228" t="s">
        <v>141</v>
      </c>
      <c r="R40" s="228"/>
      <c r="S40" s="228"/>
      <c r="T40" s="228"/>
      <c r="U40" s="229"/>
      <c r="V40" s="169" t="s">
        <v>142</v>
      </c>
      <c r="W40" s="163">
        <v>20654</v>
      </c>
      <c r="X40" s="163">
        <f t="shared" si="9"/>
        <v>6372.139999999999</v>
      </c>
      <c r="Y40" s="164">
        <v>1029.53</v>
      </c>
      <c r="Z40" s="164"/>
      <c r="AA40" s="163">
        <f t="shared" si="10"/>
        <v>7401.669999999999</v>
      </c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</row>
    <row r="41" spans="1:56" s="190" customFormat="1" ht="23.25">
      <c r="A41" s="165"/>
      <c r="B41" s="228" t="s">
        <v>143</v>
      </c>
      <c r="C41" s="228"/>
      <c r="D41" s="228"/>
      <c r="E41" s="228"/>
      <c r="F41" s="229"/>
      <c r="G41" s="169" t="s">
        <v>144</v>
      </c>
      <c r="H41" s="163">
        <v>889310</v>
      </c>
      <c r="I41" s="164">
        <v>67388.04</v>
      </c>
      <c r="J41" s="164">
        <v>71328.65</v>
      </c>
      <c r="K41" s="164">
        <v>86975.63</v>
      </c>
      <c r="L41" s="164">
        <v>97555.53</v>
      </c>
      <c r="M41" s="164">
        <v>84552.88</v>
      </c>
      <c r="N41" s="164">
        <v>85173.98</v>
      </c>
      <c r="O41" s="163">
        <f t="shared" si="8"/>
        <v>492974.70999999996</v>
      </c>
      <c r="P41" s="165"/>
      <c r="Q41" s="228" t="s">
        <v>143</v>
      </c>
      <c r="R41" s="228"/>
      <c r="S41" s="228"/>
      <c r="T41" s="228"/>
      <c r="U41" s="229"/>
      <c r="V41" s="169" t="s">
        <v>144</v>
      </c>
      <c r="W41" s="163">
        <v>889310</v>
      </c>
      <c r="X41" s="163">
        <f t="shared" si="9"/>
        <v>492974.70999999996</v>
      </c>
      <c r="Y41" s="164">
        <v>110577.65</v>
      </c>
      <c r="Z41" s="164">
        <v>82140.8</v>
      </c>
      <c r="AA41" s="163">
        <f t="shared" si="10"/>
        <v>685693.16</v>
      </c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</row>
    <row r="42" spans="1:56" s="190" customFormat="1" ht="23.25">
      <c r="A42" s="165"/>
      <c r="B42" s="228" t="s">
        <v>145</v>
      </c>
      <c r="C42" s="228"/>
      <c r="D42" s="228"/>
      <c r="E42" s="228"/>
      <c r="F42" s="229"/>
      <c r="G42" s="169" t="s">
        <v>146</v>
      </c>
      <c r="H42" s="163">
        <v>1745191</v>
      </c>
      <c r="I42" s="164">
        <v>197098.98</v>
      </c>
      <c r="J42" s="164">
        <v>224130.88</v>
      </c>
      <c r="K42" s="164">
        <v>204781.76</v>
      </c>
      <c r="L42" s="164">
        <v>233517.13</v>
      </c>
      <c r="M42" s="164">
        <v>234993.37</v>
      </c>
      <c r="N42" s="164">
        <v>207911.94</v>
      </c>
      <c r="O42" s="163">
        <f t="shared" si="8"/>
        <v>1302434.06</v>
      </c>
      <c r="P42" s="165"/>
      <c r="Q42" s="228" t="s">
        <v>145</v>
      </c>
      <c r="R42" s="228"/>
      <c r="S42" s="228"/>
      <c r="T42" s="228"/>
      <c r="U42" s="229"/>
      <c r="V42" s="169" t="s">
        <v>146</v>
      </c>
      <c r="W42" s="163">
        <v>1745191</v>
      </c>
      <c r="X42" s="163">
        <f t="shared" si="9"/>
        <v>1302434.06</v>
      </c>
      <c r="Y42" s="164">
        <v>239655.05</v>
      </c>
      <c r="Z42" s="164">
        <v>250436.73</v>
      </c>
      <c r="AA42" s="163">
        <f t="shared" si="10"/>
        <v>1792525.84</v>
      </c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</row>
    <row r="43" spans="1:56" s="190" customFormat="1" ht="23.25">
      <c r="A43" s="165"/>
      <c r="B43" s="228" t="s">
        <v>147</v>
      </c>
      <c r="C43" s="228"/>
      <c r="D43" s="228"/>
      <c r="E43" s="228"/>
      <c r="F43" s="229"/>
      <c r="G43" s="169" t="s">
        <v>148</v>
      </c>
      <c r="H43" s="163">
        <v>35881</v>
      </c>
      <c r="I43" s="164"/>
      <c r="J43" s="164"/>
      <c r="K43" s="164">
        <v>6241.26</v>
      </c>
      <c r="L43" s="164"/>
      <c r="M43" s="164"/>
      <c r="N43" s="164">
        <v>12256.39</v>
      </c>
      <c r="O43" s="163">
        <f t="shared" si="8"/>
        <v>18497.65</v>
      </c>
      <c r="P43" s="165"/>
      <c r="Q43" s="228" t="s">
        <v>147</v>
      </c>
      <c r="R43" s="228"/>
      <c r="S43" s="228"/>
      <c r="T43" s="228"/>
      <c r="U43" s="229"/>
      <c r="V43" s="169" t="s">
        <v>148</v>
      </c>
      <c r="W43" s="163">
        <v>35881</v>
      </c>
      <c r="X43" s="163">
        <f t="shared" si="9"/>
        <v>18497.65</v>
      </c>
      <c r="Y43" s="164"/>
      <c r="Z43" s="164"/>
      <c r="AA43" s="163">
        <f t="shared" si="10"/>
        <v>18497.65</v>
      </c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</row>
    <row r="44" spans="1:56" s="190" customFormat="1" ht="23.25">
      <c r="A44" s="165"/>
      <c r="B44" s="228" t="s">
        <v>149</v>
      </c>
      <c r="C44" s="228"/>
      <c r="D44" s="228"/>
      <c r="E44" s="228"/>
      <c r="F44" s="229"/>
      <c r="G44" s="169" t="s">
        <v>150</v>
      </c>
      <c r="H44" s="163">
        <v>42729</v>
      </c>
      <c r="I44" s="164"/>
      <c r="J44" s="164"/>
      <c r="K44" s="164">
        <v>10290.65</v>
      </c>
      <c r="L44" s="164"/>
      <c r="M44" s="164">
        <v>11382.68</v>
      </c>
      <c r="N44" s="164"/>
      <c r="O44" s="163">
        <f t="shared" si="8"/>
        <v>21673.33</v>
      </c>
      <c r="P44" s="165"/>
      <c r="Q44" s="228" t="s">
        <v>149</v>
      </c>
      <c r="R44" s="228"/>
      <c r="S44" s="228"/>
      <c r="T44" s="228"/>
      <c r="U44" s="229"/>
      <c r="V44" s="169" t="s">
        <v>150</v>
      </c>
      <c r="W44" s="163">
        <v>42729</v>
      </c>
      <c r="X44" s="163">
        <f t="shared" si="9"/>
        <v>21673.33</v>
      </c>
      <c r="Y44" s="164"/>
      <c r="Z44" s="164"/>
      <c r="AA44" s="163">
        <f t="shared" si="10"/>
        <v>21673.33</v>
      </c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</row>
    <row r="45" spans="1:56" s="190" customFormat="1" ht="23.25">
      <c r="A45" s="165"/>
      <c r="B45" s="228" t="s">
        <v>151</v>
      </c>
      <c r="C45" s="228"/>
      <c r="D45" s="228"/>
      <c r="E45" s="228"/>
      <c r="F45" s="229"/>
      <c r="G45" s="169" t="s">
        <v>152</v>
      </c>
      <c r="H45" s="163">
        <v>999165</v>
      </c>
      <c r="I45" s="164"/>
      <c r="J45" s="164"/>
      <c r="K45" s="164"/>
      <c r="L45" s="164"/>
      <c r="M45" s="164">
        <v>479901</v>
      </c>
      <c r="N45" s="164">
        <v>146996</v>
      </c>
      <c r="O45" s="163">
        <f t="shared" si="8"/>
        <v>626897</v>
      </c>
      <c r="P45" s="165"/>
      <c r="Q45" s="228" t="s">
        <v>151</v>
      </c>
      <c r="R45" s="228"/>
      <c r="S45" s="228"/>
      <c r="T45" s="228"/>
      <c r="U45" s="229"/>
      <c r="V45" s="169" t="s">
        <v>152</v>
      </c>
      <c r="W45" s="163">
        <v>999165</v>
      </c>
      <c r="X45" s="163">
        <f t="shared" si="9"/>
        <v>626897</v>
      </c>
      <c r="Y45" s="164">
        <v>244746</v>
      </c>
      <c r="Z45" s="164">
        <v>232873</v>
      </c>
      <c r="AA45" s="163">
        <f t="shared" si="10"/>
        <v>1104516</v>
      </c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</row>
    <row r="46" spans="1:56" s="190" customFormat="1" ht="23.25">
      <c r="A46" s="165"/>
      <c r="B46" s="228" t="s">
        <v>153</v>
      </c>
      <c r="C46" s="228"/>
      <c r="D46" s="228"/>
      <c r="E46" s="228"/>
      <c r="F46" s="229"/>
      <c r="G46" s="169" t="s">
        <v>154</v>
      </c>
      <c r="H46" s="163">
        <v>0</v>
      </c>
      <c r="I46" s="164"/>
      <c r="J46" s="164"/>
      <c r="K46" s="164"/>
      <c r="L46" s="164"/>
      <c r="M46" s="164"/>
      <c r="N46" s="164"/>
      <c r="O46" s="163">
        <f t="shared" si="8"/>
        <v>0</v>
      </c>
      <c r="P46" s="165"/>
      <c r="Q46" s="228" t="s">
        <v>153</v>
      </c>
      <c r="R46" s="228"/>
      <c r="S46" s="228"/>
      <c r="T46" s="228"/>
      <c r="U46" s="229"/>
      <c r="V46" s="169" t="s">
        <v>154</v>
      </c>
      <c r="W46" s="163">
        <v>0</v>
      </c>
      <c r="X46" s="163">
        <f t="shared" si="9"/>
        <v>0</v>
      </c>
      <c r="Y46" s="164"/>
      <c r="Z46" s="164"/>
      <c r="AA46" s="163">
        <f t="shared" si="10"/>
        <v>0</v>
      </c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</row>
    <row r="47" spans="1:56" s="190" customFormat="1" ht="23.25">
      <c r="A47" s="171"/>
      <c r="B47" s="172" t="s">
        <v>123</v>
      </c>
      <c r="C47" s="172"/>
      <c r="D47" s="172"/>
      <c r="E47" s="172"/>
      <c r="F47" s="173"/>
      <c r="G47" s="174" t="s">
        <v>167</v>
      </c>
      <c r="H47" s="183">
        <v>100</v>
      </c>
      <c r="I47" s="184"/>
      <c r="J47" s="184"/>
      <c r="K47" s="184"/>
      <c r="L47" s="184">
        <v>925.38</v>
      </c>
      <c r="M47" s="184">
        <v>141.62</v>
      </c>
      <c r="N47" s="184">
        <v>124.16</v>
      </c>
      <c r="O47" s="163">
        <f t="shared" si="8"/>
        <v>1191.16</v>
      </c>
      <c r="P47" s="171"/>
      <c r="Q47" s="172" t="s">
        <v>123</v>
      </c>
      <c r="R47" s="172"/>
      <c r="S47" s="172"/>
      <c r="T47" s="172"/>
      <c r="U47" s="173"/>
      <c r="V47" s="174" t="s">
        <v>167</v>
      </c>
      <c r="W47" s="183">
        <v>100</v>
      </c>
      <c r="X47" s="163">
        <f t="shared" si="9"/>
        <v>1191.16</v>
      </c>
      <c r="Y47" s="184"/>
      <c r="Z47" s="184">
        <v>99.91</v>
      </c>
      <c r="AA47" s="163">
        <f t="shared" si="10"/>
        <v>1291.0700000000002</v>
      </c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</row>
    <row r="48" spans="1:42" s="217" customFormat="1" ht="23.25">
      <c r="A48" s="264" t="s">
        <v>107</v>
      </c>
      <c r="B48" s="265"/>
      <c r="C48" s="265"/>
      <c r="D48" s="265"/>
      <c r="E48" s="265"/>
      <c r="F48" s="266"/>
      <c r="G48" s="175"/>
      <c r="H48" s="176">
        <f>SUM(H38:H47)</f>
        <v>9841160</v>
      </c>
      <c r="I48" s="177">
        <f aca="true" t="shared" si="11" ref="I48:N48">SUM(I38:I47)</f>
        <v>1122229.28</v>
      </c>
      <c r="J48" s="177">
        <f t="shared" si="11"/>
        <v>448042.19</v>
      </c>
      <c r="K48" s="177">
        <f t="shared" si="11"/>
        <v>1274948.6</v>
      </c>
      <c r="L48" s="177">
        <f t="shared" si="11"/>
        <v>495938.51</v>
      </c>
      <c r="M48" s="177">
        <f t="shared" si="11"/>
        <v>929144.62</v>
      </c>
      <c r="N48" s="177">
        <f t="shared" si="11"/>
        <v>1470200.2899999998</v>
      </c>
      <c r="O48" s="176">
        <f>SUM(O38:O47)</f>
        <v>5740503.49</v>
      </c>
      <c r="P48" s="264" t="s">
        <v>107</v>
      </c>
      <c r="Q48" s="265"/>
      <c r="R48" s="265"/>
      <c r="S48" s="265"/>
      <c r="T48" s="265"/>
      <c r="U48" s="266"/>
      <c r="V48" s="175"/>
      <c r="W48" s="176">
        <f>SUM(W38:W47)</f>
        <v>9841160</v>
      </c>
      <c r="X48" s="176">
        <f>SUM(X38:X47)</f>
        <v>5740503.49</v>
      </c>
      <c r="Y48" s="177">
        <f>SUM(Y38:Y47)</f>
        <v>700671.73</v>
      </c>
      <c r="Z48" s="177">
        <f>SUM(Z38:Z47)</f>
        <v>1592185.67</v>
      </c>
      <c r="AA48" s="176">
        <f>SUM(AA38:AA47)</f>
        <v>8033360.890000001</v>
      </c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</row>
    <row r="49" spans="1:42" s="212" customFormat="1" ht="23.25" customHeight="1">
      <c r="A49" s="263"/>
      <c r="B49" s="263"/>
      <c r="C49" s="263"/>
      <c r="D49" s="263"/>
      <c r="E49" s="263"/>
      <c r="F49" s="263"/>
      <c r="G49" s="263" t="s">
        <v>95</v>
      </c>
      <c r="H49" s="156" t="s">
        <v>7</v>
      </c>
      <c r="I49" s="262">
        <v>238414</v>
      </c>
      <c r="J49" s="262">
        <v>238445</v>
      </c>
      <c r="K49" s="262">
        <v>238475</v>
      </c>
      <c r="L49" s="262">
        <v>238506</v>
      </c>
      <c r="M49" s="262">
        <v>238537</v>
      </c>
      <c r="N49" s="262">
        <v>238565</v>
      </c>
      <c r="O49" s="272" t="s">
        <v>96</v>
      </c>
      <c r="P49" s="263"/>
      <c r="Q49" s="263"/>
      <c r="R49" s="263"/>
      <c r="S49" s="263"/>
      <c r="T49" s="263"/>
      <c r="U49" s="263"/>
      <c r="V49" s="263" t="s">
        <v>95</v>
      </c>
      <c r="W49" s="144" t="s">
        <v>7</v>
      </c>
      <c r="X49" s="235" t="s">
        <v>182</v>
      </c>
      <c r="Y49" s="262">
        <v>238596</v>
      </c>
      <c r="Z49" s="262">
        <v>238626</v>
      </c>
      <c r="AA49" s="272" t="s">
        <v>96</v>
      </c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</row>
    <row r="50" spans="1:42" s="212" customFormat="1" ht="23.25" customHeight="1">
      <c r="A50" s="263"/>
      <c r="B50" s="263"/>
      <c r="C50" s="263"/>
      <c r="D50" s="263"/>
      <c r="E50" s="263"/>
      <c r="F50" s="263"/>
      <c r="G50" s="263"/>
      <c r="H50" s="145" t="s">
        <v>170</v>
      </c>
      <c r="I50" s="262"/>
      <c r="J50" s="262"/>
      <c r="K50" s="262"/>
      <c r="L50" s="262"/>
      <c r="M50" s="262"/>
      <c r="N50" s="262"/>
      <c r="O50" s="272"/>
      <c r="P50" s="263"/>
      <c r="Q50" s="263"/>
      <c r="R50" s="263"/>
      <c r="S50" s="263"/>
      <c r="T50" s="263"/>
      <c r="U50" s="263"/>
      <c r="V50" s="263"/>
      <c r="W50" s="145" t="s">
        <v>170</v>
      </c>
      <c r="X50" s="236" t="s">
        <v>181</v>
      </c>
      <c r="Y50" s="262"/>
      <c r="Z50" s="262"/>
      <c r="AA50" s="272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</row>
    <row r="51" spans="1:42" s="214" customFormat="1" ht="23.25">
      <c r="A51" s="187" t="s">
        <v>155</v>
      </c>
      <c r="B51" s="153"/>
      <c r="C51" s="153"/>
      <c r="D51" s="153"/>
      <c r="E51" s="153"/>
      <c r="F51" s="154"/>
      <c r="G51" s="155"/>
      <c r="H51" s="144"/>
      <c r="I51" s="150"/>
      <c r="J51" s="150"/>
      <c r="K51" s="150"/>
      <c r="L51" s="150"/>
      <c r="M51" s="150"/>
      <c r="N51" s="150"/>
      <c r="O51" s="188"/>
      <c r="P51" s="187" t="s">
        <v>155</v>
      </c>
      <c r="Q51" s="153"/>
      <c r="R51" s="153"/>
      <c r="S51" s="153"/>
      <c r="T51" s="153"/>
      <c r="U51" s="154"/>
      <c r="V51" s="155"/>
      <c r="W51" s="144"/>
      <c r="X51" s="144"/>
      <c r="Y51" s="150"/>
      <c r="Z51" s="150"/>
      <c r="AA51" s="188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</row>
    <row r="52" spans="1:42" s="214" customFormat="1" ht="23.25">
      <c r="A52" s="151"/>
      <c r="B52" s="152" t="s">
        <v>156</v>
      </c>
      <c r="C52" s="153"/>
      <c r="D52" s="153"/>
      <c r="E52" s="153"/>
      <c r="F52" s="154"/>
      <c r="G52" s="155"/>
      <c r="H52" s="156"/>
      <c r="I52" s="157"/>
      <c r="J52" s="157"/>
      <c r="K52" s="157"/>
      <c r="L52" s="157"/>
      <c r="M52" s="157"/>
      <c r="N52" s="157"/>
      <c r="O52" s="183"/>
      <c r="P52" s="151"/>
      <c r="Q52" s="152" t="s">
        <v>156</v>
      </c>
      <c r="R52" s="153"/>
      <c r="S52" s="153"/>
      <c r="T52" s="153"/>
      <c r="U52" s="154"/>
      <c r="V52" s="155"/>
      <c r="W52" s="156"/>
      <c r="X52" s="156"/>
      <c r="Y52" s="157"/>
      <c r="Z52" s="157"/>
      <c r="AA52" s="18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</row>
    <row r="53" spans="1:56" s="190" customFormat="1" ht="23.25">
      <c r="A53" s="189"/>
      <c r="B53" s="190" t="s">
        <v>157</v>
      </c>
      <c r="F53" s="191"/>
      <c r="G53" s="192" t="s">
        <v>158</v>
      </c>
      <c r="H53" s="163">
        <v>7154000</v>
      </c>
      <c r="I53" s="164"/>
      <c r="J53" s="164"/>
      <c r="K53" s="164">
        <v>2412109</v>
      </c>
      <c r="L53" s="164"/>
      <c r="M53" s="164"/>
      <c r="N53" s="164">
        <v>3149791</v>
      </c>
      <c r="O53" s="163">
        <f>SUM(I53:N53)</f>
        <v>5561900</v>
      </c>
      <c r="P53" s="189"/>
      <c r="Q53" s="190" t="s">
        <v>157</v>
      </c>
      <c r="U53" s="191"/>
      <c r="V53" s="192" t="s">
        <v>158</v>
      </c>
      <c r="W53" s="163">
        <v>7154000</v>
      </c>
      <c r="X53" s="163">
        <f>+O53</f>
        <v>5561900</v>
      </c>
      <c r="Y53" s="164"/>
      <c r="Z53" s="164"/>
      <c r="AA53" s="163">
        <f>SUM(X53:Z53)</f>
        <v>5561900</v>
      </c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</row>
    <row r="54" spans="1:42" s="217" customFormat="1" ht="23.25">
      <c r="A54" s="264" t="s">
        <v>107</v>
      </c>
      <c r="B54" s="265"/>
      <c r="C54" s="265"/>
      <c r="D54" s="265"/>
      <c r="E54" s="265"/>
      <c r="F54" s="266"/>
      <c r="G54" s="175"/>
      <c r="H54" s="193">
        <f aca="true" t="shared" si="12" ref="H54:O54">SUM(H53)</f>
        <v>7154000</v>
      </c>
      <c r="I54" s="194">
        <f t="shared" si="12"/>
        <v>0</v>
      </c>
      <c r="J54" s="194">
        <f t="shared" si="12"/>
        <v>0</v>
      </c>
      <c r="K54" s="194">
        <f t="shared" si="12"/>
        <v>2412109</v>
      </c>
      <c r="L54" s="194">
        <f t="shared" si="12"/>
        <v>0</v>
      </c>
      <c r="M54" s="194">
        <f t="shared" si="12"/>
        <v>0</v>
      </c>
      <c r="N54" s="194">
        <f t="shared" si="12"/>
        <v>3149791</v>
      </c>
      <c r="O54" s="193">
        <f t="shared" si="12"/>
        <v>5561900</v>
      </c>
      <c r="P54" s="264" t="s">
        <v>107</v>
      </c>
      <c r="Q54" s="265"/>
      <c r="R54" s="265"/>
      <c r="S54" s="265"/>
      <c r="T54" s="265"/>
      <c r="U54" s="266"/>
      <c r="V54" s="175"/>
      <c r="W54" s="193">
        <f>SUM(W53)</f>
        <v>7154000</v>
      </c>
      <c r="X54" s="193">
        <f>SUM(X53)</f>
        <v>5561900</v>
      </c>
      <c r="Y54" s="194">
        <f>SUM(Y53)</f>
        <v>0</v>
      </c>
      <c r="Z54" s="194">
        <f>SUM(Z53)</f>
        <v>0</v>
      </c>
      <c r="AA54" s="193">
        <f>SUM(AA53)</f>
        <v>5561900</v>
      </c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</row>
    <row r="55" spans="1:42" s="217" customFormat="1" ht="31.5" customHeight="1" thickBot="1">
      <c r="A55" s="195"/>
      <c r="B55" s="267" t="s">
        <v>165</v>
      </c>
      <c r="C55" s="267"/>
      <c r="D55" s="267"/>
      <c r="E55" s="267"/>
      <c r="F55" s="268"/>
      <c r="G55" s="196"/>
      <c r="H55" s="197">
        <f aca="true" t="shared" si="13" ref="H55:M55">H13+H22+H30+H35+H48+H54</f>
        <v>17667500</v>
      </c>
      <c r="I55" s="198">
        <f t="shared" si="13"/>
        <v>1125559.28</v>
      </c>
      <c r="J55" s="198">
        <f t="shared" si="13"/>
        <v>454238.15</v>
      </c>
      <c r="K55" s="198">
        <f t="shared" si="13"/>
        <v>3713456.41</v>
      </c>
      <c r="L55" s="198">
        <f t="shared" si="13"/>
        <v>597469.91</v>
      </c>
      <c r="M55" s="198">
        <f t="shared" si="13"/>
        <v>1071063.48</v>
      </c>
      <c r="N55" s="198">
        <f>N18+N28+N32+N37+N50+N54</f>
        <v>3178291</v>
      </c>
      <c r="O55" s="197">
        <f>O13+O22+O30+O35+O48+O54</f>
        <v>11737441.17</v>
      </c>
      <c r="P55" s="195"/>
      <c r="Q55" s="267" t="s">
        <v>165</v>
      </c>
      <c r="R55" s="267"/>
      <c r="S55" s="267"/>
      <c r="T55" s="267"/>
      <c r="U55" s="268"/>
      <c r="V55" s="196"/>
      <c r="W55" s="197">
        <f>W13+W22+W30+W35+W48+W54</f>
        <v>17667500</v>
      </c>
      <c r="X55" s="197">
        <f>X13+X22+X30+X35+X48+X54</f>
        <v>11737441.17</v>
      </c>
      <c r="Y55" s="198">
        <f>Y18+Y28+Y32+Y37+Y48+Y54</f>
        <v>700671.73</v>
      </c>
      <c r="Z55" s="198">
        <f>Z18+Z28+Z32+Z37+Z48+Z54</f>
        <v>1592185.67</v>
      </c>
      <c r="AA55" s="197">
        <f>AA13+AA22+AA30+AA35+AA48+AA54</f>
        <v>14124252.98</v>
      </c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</row>
    <row r="56" spans="1:42" s="214" customFormat="1" ht="24" thickTop="1">
      <c r="A56" s="187" t="s">
        <v>159</v>
      </c>
      <c r="B56" s="153"/>
      <c r="C56" s="153"/>
      <c r="D56" s="153"/>
      <c r="E56" s="153"/>
      <c r="F56" s="154"/>
      <c r="G56" s="155"/>
      <c r="H56" s="156"/>
      <c r="I56" s="157"/>
      <c r="J56" s="157"/>
      <c r="K56" s="157"/>
      <c r="L56" s="157"/>
      <c r="M56" s="157"/>
      <c r="N56" s="157"/>
      <c r="O56" s="199"/>
      <c r="P56" s="187" t="s">
        <v>159</v>
      </c>
      <c r="Q56" s="153"/>
      <c r="R56" s="153"/>
      <c r="S56" s="153"/>
      <c r="T56" s="153"/>
      <c r="U56" s="154"/>
      <c r="V56" s="155"/>
      <c r="W56" s="156"/>
      <c r="X56" s="156"/>
      <c r="Y56" s="157"/>
      <c r="Z56" s="157"/>
      <c r="AA56" s="199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</row>
    <row r="57" spans="1:42" s="214" customFormat="1" ht="24" customHeight="1">
      <c r="A57" s="151"/>
      <c r="B57" s="152" t="s">
        <v>160</v>
      </c>
      <c r="C57" s="153"/>
      <c r="D57" s="153"/>
      <c r="E57" s="153"/>
      <c r="F57" s="154"/>
      <c r="G57" s="155"/>
      <c r="H57" s="156"/>
      <c r="I57" s="157"/>
      <c r="J57" s="157"/>
      <c r="K57" s="157"/>
      <c r="L57" s="157"/>
      <c r="M57" s="157"/>
      <c r="N57" s="157"/>
      <c r="O57" s="183"/>
      <c r="P57" s="151"/>
      <c r="Q57" s="152" t="s">
        <v>160</v>
      </c>
      <c r="R57" s="153"/>
      <c r="S57" s="153"/>
      <c r="T57" s="153"/>
      <c r="U57" s="154"/>
      <c r="V57" s="155"/>
      <c r="W57" s="156"/>
      <c r="X57" s="156"/>
      <c r="Y57" s="157"/>
      <c r="Z57" s="157"/>
      <c r="AA57" s="18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</row>
    <row r="58" spans="1:27" ht="23.25">
      <c r="A58" s="158"/>
      <c r="B58" s="200" t="s">
        <v>94</v>
      </c>
      <c r="C58" s="201"/>
      <c r="D58" s="201"/>
      <c r="E58" s="201"/>
      <c r="F58" s="202"/>
      <c r="G58" s="162"/>
      <c r="H58" s="163"/>
      <c r="I58" s="164"/>
      <c r="J58" s="164"/>
      <c r="K58" s="164">
        <v>50676</v>
      </c>
      <c r="L58" s="164"/>
      <c r="M58" s="164"/>
      <c r="N58" s="164"/>
      <c r="O58" s="163">
        <f>SUM(I58:N58)</f>
        <v>50676</v>
      </c>
      <c r="P58" s="158"/>
      <c r="Q58" s="200" t="s">
        <v>94</v>
      </c>
      <c r="R58" s="201"/>
      <c r="S58" s="201"/>
      <c r="T58" s="201"/>
      <c r="U58" s="202"/>
      <c r="V58" s="162"/>
      <c r="W58" s="163"/>
      <c r="X58" s="163">
        <f>+O58</f>
        <v>50676</v>
      </c>
      <c r="Y58" s="164">
        <v>51660</v>
      </c>
      <c r="Z58" s="164"/>
      <c r="AA58" s="163">
        <f>SUM(X58:Z58)</f>
        <v>102336</v>
      </c>
    </row>
    <row r="59" spans="1:27" ht="23.25">
      <c r="A59" s="171"/>
      <c r="B59" s="203" t="s">
        <v>161</v>
      </c>
      <c r="C59" s="172"/>
      <c r="D59" s="172"/>
      <c r="E59" s="172"/>
      <c r="F59" s="173"/>
      <c r="G59" s="174"/>
      <c r="H59" s="204"/>
      <c r="I59" s="205" t="s">
        <v>12</v>
      </c>
      <c r="J59" s="205"/>
      <c r="K59" s="205"/>
      <c r="L59" s="205"/>
      <c r="M59" s="205"/>
      <c r="N59" s="205"/>
      <c r="O59" s="204"/>
      <c r="P59" s="171"/>
      <c r="Q59" s="203" t="s">
        <v>161</v>
      </c>
      <c r="R59" s="172"/>
      <c r="S59" s="172"/>
      <c r="T59" s="172"/>
      <c r="U59" s="173"/>
      <c r="V59" s="174"/>
      <c r="W59" s="204"/>
      <c r="X59" s="204"/>
      <c r="Y59" s="205"/>
      <c r="Z59" s="184"/>
      <c r="AA59" s="204"/>
    </row>
    <row r="60" spans="1:27" ht="23.25">
      <c r="A60" s="158"/>
      <c r="B60" s="200" t="s">
        <v>171</v>
      </c>
      <c r="C60" s="201"/>
      <c r="D60" s="201"/>
      <c r="E60" s="201"/>
      <c r="F60" s="202"/>
      <c r="G60" s="162"/>
      <c r="H60" s="163">
        <v>0</v>
      </c>
      <c r="I60" s="164"/>
      <c r="J60" s="164">
        <v>873000</v>
      </c>
      <c r="K60" s="164"/>
      <c r="L60" s="164"/>
      <c r="M60" s="164"/>
      <c r="N60" s="164">
        <v>436500</v>
      </c>
      <c r="O60" s="163">
        <f>SUM(I60:N60)</f>
        <v>1309500</v>
      </c>
      <c r="P60" s="158"/>
      <c r="Q60" s="200" t="s">
        <v>171</v>
      </c>
      <c r="R60" s="201"/>
      <c r="S60" s="201"/>
      <c r="T60" s="201"/>
      <c r="U60" s="202"/>
      <c r="V60" s="162"/>
      <c r="W60" s="163">
        <v>0</v>
      </c>
      <c r="X60" s="163">
        <f>+O60</f>
        <v>1309500</v>
      </c>
      <c r="Y60" s="164"/>
      <c r="Z60" s="164"/>
      <c r="AA60" s="163">
        <f>SUM(X60:Z60)</f>
        <v>1309500</v>
      </c>
    </row>
    <row r="61" spans="1:27" ht="23.25">
      <c r="A61" s="158"/>
      <c r="B61" s="200" t="s">
        <v>173</v>
      </c>
      <c r="C61" s="201"/>
      <c r="D61" s="201"/>
      <c r="E61" s="201"/>
      <c r="F61" s="202"/>
      <c r="G61" s="162"/>
      <c r="H61" s="163">
        <v>0</v>
      </c>
      <c r="I61" s="164"/>
      <c r="J61" s="164"/>
      <c r="K61" s="164"/>
      <c r="L61" s="164"/>
      <c r="M61" s="164"/>
      <c r="N61" s="164"/>
      <c r="O61" s="163">
        <f>SUM(I61:N61)</f>
        <v>0</v>
      </c>
      <c r="P61" s="158"/>
      <c r="Q61" s="200" t="s">
        <v>173</v>
      </c>
      <c r="R61" s="201"/>
      <c r="S61" s="201"/>
      <c r="T61" s="201"/>
      <c r="U61" s="202"/>
      <c r="V61" s="162"/>
      <c r="W61" s="163">
        <v>0</v>
      </c>
      <c r="X61" s="163">
        <f>+O61</f>
        <v>0</v>
      </c>
      <c r="Y61" s="164">
        <v>65000</v>
      </c>
      <c r="Z61" s="164"/>
      <c r="AA61" s="163">
        <f>SUM(X61:Z61)</f>
        <v>65000</v>
      </c>
    </row>
    <row r="62" spans="1:27" ht="23.25">
      <c r="A62" s="158"/>
      <c r="B62" s="258" t="s">
        <v>174</v>
      </c>
      <c r="C62" s="258"/>
      <c r="D62" s="258"/>
      <c r="E62" s="258"/>
      <c r="F62" s="259"/>
      <c r="G62" s="162"/>
      <c r="H62" s="163">
        <v>0</v>
      </c>
      <c r="I62" s="164"/>
      <c r="J62" s="164"/>
      <c r="K62" s="164"/>
      <c r="L62" s="164"/>
      <c r="M62" s="164"/>
      <c r="N62" s="164"/>
      <c r="O62" s="163">
        <f>SUM(I62:N62)</f>
        <v>0</v>
      </c>
      <c r="P62" s="158"/>
      <c r="Q62" s="258" t="s">
        <v>174</v>
      </c>
      <c r="R62" s="258"/>
      <c r="S62" s="258"/>
      <c r="T62" s="258"/>
      <c r="U62" s="259"/>
      <c r="V62" s="162"/>
      <c r="W62" s="163">
        <v>0</v>
      </c>
      <c r="X62" s="163">
        <f>+O62</f>
        <v>0</v>
      </c>
      <c r="Y62" s="164">
        <v>20000</v>
      </c>
      <c r="Z62" s="164"/>
      <c r="AA62" s="163">
        <f>SUM(X62:Z62)</f>
        <v>20000</v>
      </c>
    </row>
    <row r="63" spans="1:42" s="217" customFormat="1" ht="23.25">
      <c r="A63" s="264" t="s">
        <v>168</v>
      </c>
      <c r="B63" s="265"/>
      <c r="C63" s="265"/>
      <c r="D63" s="265"/>
      <c r="E63" s="265"/>
      <c r="F63" s="266"/>
      <c r="G63" s="175"/>
      <c r="H63" s="176">
        <v>0</v>
      </c>
      <c r="I63" s="177">
        <f aca="true" t="shared" si="14" ref="I63:O63">SUM(I58:I62)</f>
        <v>0</v>
      </c>
      <c r="J63" s="177">
        <f t="shared" si="14"/>
        <v>873000</v>
      </c>
      <c r="K63" s="177">
        <f t="shared" si="14"/>
        <v>50676</v>
      </c>
      <c r="L63" s="177">
        <f t="shared" si="14"/>
        <v>0</v>
      </c>
      <c r="M63" s="177">
        <f t="shared" si="14"/>
        <v>0</v>
      </c>
      <c r="N63" s="177">
        <f t="shared" si="14"/>
        <v>436500</v>
      </c>
      <c r="O63" s="176">
        <f t="shared" si="14"/>
        <v>1360176</v>
      </c>
      <c r="P63" s="264" t="s">
        <v>168</v>
      </c>
      <c r="Q63" s="265"/>
      <c r="R63" s="265"/>
      <c r="S63" s="265"/>
      <c r="T63" s="265"/>
      <c r="U63" s="266"/>
      <c r="V63" s="175"/>
      <c r="W63" s="176">
        <v>0</v>
      </c>
      <c r="X63" s="177">
        <f>SUM(X58:X62)</f>
        <v>1360176</v>
      </c>
      <c r="Y63" s="177">
        <f>SUM(Y58:Y62)</f>
        <v>136660</v>
      </c>
      <c r="Z63" s="177">
        <f>SUM(Z58:Z62)</f>
        <v>0</v>
      </c>
      <c r="AA63" s="176">
        <f>SUM(AA58:AA62)</f>
        <v>1496836</v>
      </c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</row>
    <row r="64" spans="1:27" ht="23.25">
      <c r="A64" s="269" t="s">
        <v>169</v>
      </c>
      <c r="B64" s="270"/>
      <c r="C64" s="270"/>
      <c r="D64" s="270"/>
      <c r="E64" s="270"/>
      <c r="F64" s="271"/>
      <c r="G64" s="206"/>
      <c r="H64" s="207">
        <v>0</v>
      </c>
      <c r="I64" s="208"/>
      <c r="J64" s="208"/>
      <c r="K64" s="208"/>
      <c r="L64" s="208"/>
      <c r="M64" s="208"/>
      <c r="N64" s="208"/>
      <c r="O64" s="163">
        <f>SUM(I64:N64)</f>
        <v>0</v>
      </c>
      <c r="P64" s="269" t="s">
        <v>169</v>
      </c>
      <c r="Q64" s="270"/>
      <c r="R64" s="270"/>
      <c r="S64" s="270"/>
      <c r="T64" s="270"/>
      <c r="U64" s="271"/>
      <c r="V64" s="206"/>
      <c r="W64" s="207">
        <v>0</v>
      </c>
      <c r="X64" s="207">
        <f>+O64</f>
        <v>0</v>
      </c>
      <c r="Y64" s="208"/>
      <c r="Z64" s="208">
        <v>13937.58</v>
      </c>
      <c r="AA64" s="163">
        <f>SUM(X64:Z64)</f>
        <v>13937.58</v>
      </c>
    </row>
    <row r="65" spans="1:42" s="212" customFormat="1" ht="32.25" customHeight="1" thickBot="1">
      <c r="A65" s="209"/>
      <c r="B65" s="260" t="s">
        <v>166</v>
      </c>
      <c r="C65" s="260"/>
      <c r="D65" s="260"/>
      <c r="E65" s="260"/>
      <c r="F65" s="261"/>
      <c r="G65" s="210"/>
      <c r="H65" s="197">
        <f aca="true" t="shared" si="15" ref="H65:O65">+H13+H22+H30+H35+H48+H54+H63+H64</f>
        <v>17667500</v>
      </c>
      <c r="I65" s="198">
        <f t="shared" si="15"/>
        <v>1125559.28</v>
      </c>
      <c r="J65" s="198">
        <f t="shared" si="15"/>
        <v>1327238.15</v>
      </c>
      <c r="K65" s="198">
        <f t="shared" si="15"/>
        <v>3764132.41</v>
      </c>
      <c r="L65" s="198">
        <f t="shared" si="15"/>
        <v>597469.91</v>
      </c>
      <c r="M65" s="198">
        <f t="shared" si="15"/>
        <v>1071063.48</v>
      </c>
      <c r="N65" s="198">
        <f t="shared" si="15"/>
        <v>5212153.9399999995</v>
      </c>
      <c r="O65" s="198">
        <f t="shared" si="15"/>
        <v>13097617.17</v>
      </c>
      <c r="P65" s="209"/>
      <c r="Q65" s="260" t="s">
        <v>166</v>
      </c>
      <c r="R65" s="260"/>
      <c r="S65" s="260"/>
      <c r="T65" s="260"/>
      <c r="U65" s="261"/>
      <c r="V65" s="210"/>
      <c r="W65" s="197">
        <f>+W13+W22+W30+W35+W48+W54+W63+W64</f>
        <v>17667500</v>
      </c>
      <c r="X65" s="198">
        <f>+X13+X22+X30+X35+X48+X54+X63+X64</f>
        <v>13097617.17</v>
      </c>
      <c r="Y65" s="198">
        <f>+Y13+Y22+Y30+Y35+Y48+Y54+Y63+Y64</f>
        <v>919524</v>
      </c>
      <c r="Z65" s="198">
        <f>+Z13+Z22+Z30+Z35+Z48+Z54+Z63+Z64</f>
        <v>1617885.39</v>
      </c>
      <c r="AA65" s="198">
        <f>+AA13+AA22+AA30+AA35+AA48+AA54+AA63+AA64</f>
        <v>15635026.56</v>
      </c>
      <c r="AB65" s="211"/>
      <c r="AC65" s="237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</row>
    <row r="66" spans="4:21" ht="24" thickTop="1">
      <c r="D66" s="230"/>
      <c r="E66" s="230"/>
      <c r="F66" s="231"/>
      <c r="S66" s="230"/>
      <c r="T66" s="230"/>
      <c r="U66" s="231"/>
    </row>
    <row r="67" spans="4:21" ht="23.25">
      <c r="D67" s="230"/>
      <c r="E67" s="230"/>
      <c r="F67" s="231"/>
      <c r="S67" s="230"/>
      <c r="T67" s="230"/>
      <c r="U67" s="231"/>
    </row>
    <row r="68" spans="4:21" ht="23.25">
      <c r="D68" s="230"/>
      <c r="E68" s="230"/>
      <c r="F68" s="231"/>
      <c r="S68" s="230"/>
      <c r="T68" s="230"/>
      <c r="U68" s="231"/>
    </row>
    <row r="69" spans="4:21" ht="23.25">
      <c r="D69" s="230"/>
      <c r="E69" s="230"/>
      <c r="F69" s="231"/>
      <c r="S69" s="230"/>
      <c r="T69" s="230"/>
      <c r="U69" s="231"/>
    </row>
  </sheetData>
  <sheetProtection/>
  <mergeCells count="69">
    <mergeCell ref="Q55:U55"/>
    <mergeCell ref="Q62:U62"/>
    <mergeCell ref="P63:U63"/>
    <mergeCell ref="P64:U64"/>
    <mergeCell ref="Q65:U65"/>
    <mergeCell ref="P1:AA1"/>
    <mergeCell ref="P2:AA2"/>
    <mergeCell ref="P3:AA3"/>
    <mergeCell ref="Q30:U30"/>
    <mergeCell ref="P35:U35"/>
    <mergeCell ref="V49:V50"/>
    <mergeCell ref="P54:U54"/>
    <mergeCell ref="Z49:Z50"/>
    <mergeCell ref="A1:N1"/>
    <mergeCell ref="A2:N2"/>
    <mergeCell ref="A3:N3"/>
    <mergeCell ref="P4:U5"/>
    <mergeCell ref="V4:V5"/>
    <mergeCell ref="I4:I5"/>
    <mergeCell ref="J4:J5"/>
    <mergeCell ref="P13:U13"/>
    <mergeCell ref="O25:O26"/>
    <mergeCell ref="O49:O50"/>
    <mergeCell ref="J25:J26"/>
    <mergeCell ref="K25:K26"/>
    <mergeCell ref="L25:L26"/>
    <mergeCell ref="M25:M26"/>
    <mergeCell ref="L49:L50"/>
    <mergeCell ref="P49:U50"/>
    <mergeCell ref="AA4:AA5"/>
    <mergeCell ref="AA49:AA50"/>
    <mergeCell ref="Y49:Y50"/>
    <mergeCell ref="Z4:Z5"/>
    <mergeCell ref="Z25:Z26"/>
    <mergeCell ref="P22:U22"/>
    <mergeCell ref="P25:U26"/>
    <mergeCell ref="V25:V26"/>
    <mergeCell ref="P48:U48"/>
    <mergeCell ref="Y4:Y5"/>
    <mergeCell ref="A13:F13"/>
    <mergeCell ref="A22:F22"/>
    <mergeCell ref="A25:F26"/>
    <mergeCell ref="G25:G26"/>
    <mergeCell ref="I25:I26"/>
    <mergeCell ref="M4:M5"/>
    <mergeCell ref="K4:K5"/>
    <mergeCell ref="L4:L5"/>
    <mergeCell ref="A4:F5"/>
    <mergeCell ref="G4:G5"/>
    <mergeCell ref="A63:F63"/>
    <mergeCell ref="A64:F64"/>
    <mergeCell ref="AA25:AA26"/>
    <mergeCell ref="B30:F30"/>
    <mergeCell ref="A35:F35"/>
    <mergeCell ref="A48:F48"/>
    <mergeCell ref="A49:F50"/>
    <mergeCell ref="Y25:Y26"/>
    <mergeCell ref="J49:J50"/>
    <mergeCell ref="K49:K50"/>
    <mergeCell ref="B62:F62"/>
    <mergeCell ref="B65:F65"/>
    <mergeCell ref="N4:N5"/>
    <mergeCell ref="N25:N26"/>
    <mergeCell ref="N49:N50"/>
    <mergeCell ref="M49:M50"/>
    <mergeCell ref="G49:G50"/>
    <mergeCell ref="I49:I50"/>
    <mergeCell ref="A54:F54"/>
    <mergeCell ref="B55:F55"/>
  </mergeCells>
  <printOptions/>
  <pageMargins left="0.18" right="0.2362204724409449" top="0.4330708661417323" bottom="0.1968503937007874" header="0.31496062992125984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2010-08-30T09:01:45Z</cp:lastPrinted>
  <dcterms:created xsi:type="dcterms:W3CDTF">2009-11-18T08:44:57Z</dcterms:created>
  <dcterms:modified xsi:type="dcterms:W3CDTF">2010-08-30T09:01:47Z</dcterms:modified>
  <cp:category/>
  <cp:version/>
  <cp:contentType/>
  <cp:contentStatus/>
</cp:coreProperties>
</file>